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0815" windowHeight="5505" tabRatio="621" activeTab="2"/>
  </bookViews>
  <sheets>
    <sheet name="Доходы " sheetId="1" r:id="rId1"/>
    <sheet name="источники" sheetId="2" r:id="rId2"/>
    <sheet name="программы" sheetId="3" r:id="rId3"/>
    <sheet name="Расх(общ)" sheetId="4" r:id="rId4"/>
    <sheet name="рез фонд" sheetId="5" r:id="rId5"/>
  </sheets>
  <definedNames>
    <definedName name="_xlnm.Print_Area" localSheetId="0">'Доходы '!$A$1:$H$65</definedName>
  </definedNames>
  <calcPr fullCalcOnLoad="1"/>
</workbook>
</file>

<file path=xl/sharedStrings.xml><?xml version="1.0" encoding="utf-8"?>
<sst xmlns="http://schemas.openxmlformats.org/spreadsheetml/2006/main" count="408" uniqueCount="331">
  <si>
    <t>Код</t>
  </si>
  <si>
    <t>Наименование</t>
  </si>
  <si>
    <t>Налог на доходы физических лиц</t>
  </si>
  <si>
    <t>Земельный налог</t>
  </si>
  <si>
    <t>НАЛОГИ НА СОВОКУПНЫЙ ДОХОД</t>
  </si>
  <si>
    <t>НАЛОГИ НА ИМУЩЕСТВО</t>
  </si>
  <si>
    <t>Налог на имущество физических лиц</t>
  </si>
  <si>
    <t>ЖИЛИЩНО-КОММУНАЛЬНОЕ ХОЗЯЙСТВО</t>
  </si>
  <si>
    <t>Общее образование</t>
  </si>
  <si>
    <t>ВСЕГО ДОХОДОВ</t>
  </si>
  <si>
    <t>ОБРАЗОВАНИЕ</t>
  </si>
  <si>
    <t>Резервные фонды</t>
  </si>
  <si>
    <t>Плата за  негативное воздействие на  окружающую среду</t>
  </si>
  <si>
    <t>ОБЩЕГОСУДАРСТВЕННЫЕ ВОПРОСЫ</t>
  </si>
  <si>
    <t>НАЦИОНАЛЬНАЯ ЭКОНОМИКА</t>
  </si>
  <si>
    <t>Другие вопросы в области национальной экономики</t>
  </si>
  <si>
    <t>Пенсионное обеспечение</t>
  </si>
  <si>
    <t>НАЛОГИ НА ПРИБЫЛЬ, ДОХОДЫ</t>
  </si>
  <si>
    <t>Единый налог  на вмененный доход для  отдельных видов деятельности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</si>
  <si>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</si>
  <si>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</si>
  <si>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ШТРАФЫ, САНКЦИИ, ВОЗМЕЩЕНИЕ УЩЕРБА</t>
  </si>
  <si>
    <t>БЕЗВОЗМЕЗДНЫЕ ПОСТУПЛЕНИЯ</t>
  </si>
  <si>
    <t>01</t>
  </si>
  <si>
    <t>00</t>
  </si>
  <si>
    <t>03</t>
  </si>
  <si>
    <t>04</t>
  </si>
  <si>
    <t>06</t>
  </si>
  <si>
    <t>Рз</t>
  </si>
  <si>
    <t>ПР</t>
  </si>
  <si>
    <t>02</t>
  </si>
  <si>
    <t>09</t>
  </si>
  <si>
    <t>11</t>
  </si>
  <si>
    <t>05</t>
  </si>
  <si>
    <t>07</t>
  </si>
  <si>
    <t>08</t>
  </si>
  <si>
    <t>10</t>
  </si>
  <si>
    <t xml:space="preserve"> 1 00 00000 00 0000 000</t>
  </si>
  <si>
    <t>1 01 00000 00 0000 000</t>
  </si>
  <si>
    <t xml:space="preserve"> 1 01 02000 01 0000 110</t>
  </si>
  <si>
    <t xml:space="preserve"> 1 05 00000 00 0000 000</t>
  </si>
  <si>
    <t>1 06 00000 00 0000 000</t>
  </si>
  <si>
    <t xml:space="preserve"> 1 08 00000 00 0000 000</t>
  </si>
  <si>
    <t>1 11 00000 00 0000 000</t>
  </si>
  <si>
    <t xml:space="preserve"> 1 12 00000 00 0000 000</t>
  </si>
  <si>
    <t xml:space="preserve"> 1 12 01000 01 0000 120</t>
  </si>
  <si>
    <t>1 16 00000 00 0000 000</t>
  </si>
  <si>
    <t xml:space="preserve"> 2 00 00000 00 0000 000</t>
  </si>
  <si>
    <t xml:space="preserve"> 2 02 00000 00 0000 000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</si>
  <si>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</si>
  <si>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</si>
  <si>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</si>
  <si>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</si>
  <si>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Дошкольное образование</t>
  </si>
  <si>
    <t>Молодежная политика и  оздоровление детей</t>
  </si>
  <si>
    <t>Другие вопросы в области образования</t>
  </si>
  <si>
    <t xml:space="preserve">Культура </t>
  </si>
  <si>
    <t>СОЦИАЛЬНАЯ ПОЛИТИКА</t>
  </si>
  <si>
    <t>Другие вопросы в области национальной безопасностии правоохранительной деятельности</t>
  </si>
  <si>
    <t xml:space="preserve"> 1 05 02000 02 0000 110</t>
  </si>
  <si>
    <t xml:space="preserve"> 1 06 01000 00 0000 110</t>
  </si>
  <si>
    <t>1 14 00000 00 0000 000</t>
  </si>
  <si>
    <t>ДОХОДЫ ОТ ПРОДАЖИ МАТЕРИАЛЬНЫХ И НЕМАТЕРИАЛЬНЫХ АКТИВОВ</t>
  </si>
  <si>
    <t>ИТОГО РАСХОДОВ</t>
  </si>
  <si>
    <t xml:space="preserve"> 1 06 06000 00 0000 110 </t>
  </si>
  <si>
    <t>% исполн.1 квартал</t>
  </si>
  <si>
    <t>план 1 кв.</t>
  </si>
  <si>
    <t>% исполнения к плану 1 кв.</t>
  </si>
  <si>
    <t>12</t>
  </si>
  <si>
    <t>Социальное обеспечение населения</t>
  </si>
  <si>
    <t>1 05 03000 01 0000 110</t>
  </si>
  <si>
    <t>Единый сельскохозяйственный налог</t>
  </si>
  <si>
    <t>1 07 01020 01 0000 110</t>
  </si>
  <si>
    <t>1 11 07014 04 0000 120</t>
  </si>
  <si>
    <t>Доходы от перечисления части прибыли, остающейся после уплаты  налогов и иных обязательных платежей муниципальных унитарных  предприятий, созданных   городскими  округами</t>
  </si>
  <si>
    <t>Безвозмездные поступления от других бюджетов бюджетной  системы Российской Федерации</t>
  </si>
  <si>
    <t>1 17 00000 00 0000 000</t>
  </si>
  <si>
    <t>(тыс. руб.)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</si>
  <si>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</si>
  <si>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 образований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</si>
  <si>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</si>
  <si>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</si>
  <si>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Охрана семьи и детства</t>
  </si>
  <si>
    <t>Другие вопросы в области социальной политики</t>
  </si>
  <si>
    <t>в том числе целевые</t>
  </si>
  <si>
    <t>Доходы, получаемые в виде арендной платы за земельные  участки,государственная собственность на  которые не разграничена и которые расположенны 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</si>
  <si>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 собственности  городских  округов(за исключением  имущества  муниципальных автономных  учреждений, а также имущества  муниципальных унитарных  предприятий, в том числе казенных)  (плата за наем) </t>
  </si>
  <si>
    <t>1 11 09044 04 0002 120</t>
  </si>
  <si>
    <t>Доходы  от  продажи  земельных  участков, государственная  собственность  на которые  не разграничена  и которые  распроложены в границах городских  округов</t>
  </si>
  <si>
    <t>1 14 01040 04 0000 410</t>
  </si>
  <si>
    <t xml:space="preserve">Доходы от продажи квартир, находящихся в собственности городских  округов </t>
  </si>
  <si>
    <t>1 11 05024 04 0000 120</t>
  </si>
  <si>
    <t>1 19 00000 00 0000 000</t>
  </si>
  <si>
    <t>ВОЗВРАТ  ОСТАТКОВ СУБСИДИЙ И СУБВЕНЦИЙ</t>
  </si>
  <si>
    <t>план        9 месяцев</t>
  </si>
  <si>
    <t>% исполне-ния к плану 9 месяцев</t>
  </si>
  <si>
    <t>% исполнения к 9 месяцам</t>
  </si>
  <si>
    <t xml:space="preserve">% исполнения </t>
  </si>
  <si>
    <t xml:space="preserve">% испол-нения </t>
  </si>
  <si>
    <t>ГОСУДАРСТВЕННАЯ ПОШЛИНА</t>
  </si>
  <si>
    <t>НАЛОГ НА ДОБЫЧУ ОБЩЕРАСПРОСТРАНЕННЫХ ПОЛЕЗНЫХ ИСКОПАЕМЫХ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</si>
  <si>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</si>
  <si>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1 11 09044 04 0000 120</t>
  </si>
  <si>
    <t>НАЛОГОВЫЕ И НЕНАЛОГОВЫЕ  ДОХОДЫ</t>
  </si>
  <si>
    <t xml:space="preserve">Обеспечение деятельности финансовых, налоговых и таможенных органов и органов финансового (финансово-бюджетного)  надзора </t>
  </si>
  <si>
    <t>План (год)</t>
  </si>
  <si>
    <t>Возврат остатков субсидий,субвенций и  иных межбюджетных трансфертов, имеющих целевое назначение,прошлых лет, из бюджетов городских округов</t>
  </si>
  <si>
    <t>13</t>
  </si>
  <si>
    <t>КУЛЬТУРА И КИНЕМАТОГРАФИЯ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</si>
  <si>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</si>
  <si>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</si>
  <si>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</si>
  <si>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</si>
  <si>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2 19 00000 00 0000 000</t>
  </si>
  <si>
    <t>ОХРАНА ОКРУЖАЮЩЕЙ СРЕДЫ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</si>
  <si>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</si>
  <si>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культуры, кинематографии</t>
  </si>
  <si>
    <t>2 01 04000 00 0000 000</t>
  </si>
  <si>
    <t>2 07 00000 00 0000 000</t>
  </si>
  <si>
    <t>1 11 05012 04 0000 120</t>
  </si>
  <si>
    <t>1 14 02043 04  0000 410</t>
  </si>
  <si>
    <t>Доходы  от  реализации иного имущества, находящегося в в собственности городских округов(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в части реализации основных средств по указанному имуществу</t>
  </si>
  <si>
    <t>1 14 06012 04 0000 430</t>
  </si>
  <si>
    <t>Доходы, получаемые в виде  арендной  платы, а также  средства от  продажи  права на  заключение договоров аренды  за  земли,находящиеся в собственности городских  округов ( за  исключением земельных  участков муниципальных  автономных учреждений)</t>
  </si>
  <si>
    <t xml:space="preserve">Прочие поступления от использования имущества, находящегося в  собственности  городских  округов(за исключением  имущества  муниципальных автономных  учреждений, а также имущества  муниципальных унитарных  предприятий, в том числе казенных)  </t>
  </si>
  <si>
    <t>Прочие безвозмездные поступления в бюджеты городских округов</t>
  </si>
  <si>
    <t>Безвозмездные поступления от нерезидентов в бюджеты городских округов</t>
  </si>
  <si>
    <t>1 14 02042 04 0000 410</t>
  </si>
  <si>
    <t>Доходы от реализации имущества,находящегося в оперативном управлении учреждений,находящихся в ведении органов управления городских округов (за исключением имущества муниципальных бюджетных и автономных учреждений),   в части реализации основных средств по указанному имуществу</t>
  </si>
  <si>
    <t>Дорожные фонды (дорожное хозяйство)</t>
  </si>
  <si>
    <t>105 04010 02 0000 110</t>
  </si>
  <si>
    <t>Налог, взимаемый в связи с применением патентной системы налогообложения, зачисляемой в бюджеты городских округов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</si>
  <si>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</si>
  <si>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>Иные межбюджетные трансферты</t>
  </si>
  <si>
    <t xml:space="preserve">НАЦИОНАЛЬНАЯ БЕЗОПАСНОСТЬ И ПРАВООХРАНИТЕЛЬНАЯ ДЕЯТЕЛЬНОСТЬ </t>
  </si>
  <si>
    <t>114 06024 04 0000 410</t>
  </si>
  <si>
    <t>Доходы от продажи земельных участков, гос.собственности на которые  разграничена (  за исключением  зем.участков автономных учреждений, государственных муниципальных учреждений в т. казенных)</t>
  </si>
  <si>
    <t>Администрации г. Воткинска</t>
  </si>
  <si>
    <t>1 03 02000 01 0000 100</t>
  </si>
  <si>
    <t xml:space="preserve"> ОБ ИСПОЛНЕНИИ БЮДЖЕТА МУНИЦИПАЛЬНОГО ОБРАЗОВАНИЯ "ГОРОД ВОТКИНСК"</t>
  </si>
  <si>
    <t>2 18 00000 00 0000 180</t>
  </si>
  <si>
    <t>Транспорт</t>
  </si>
  <si>
    <t>1 13 00000 00 0000 000</t>
  </si>
  <si>
    <t>1 13 02994 04 0000 130</t>
  </si>
  <si>
    <t>Прочие неналоговые доходы бюджетов городских округов</t>
  </si>
  <si>
    <t>Остатки средств бюджета на 01.01.2016г.</t>
  </si>
  <si>
    <t>Остатки средств бюджета на 01.04.2016 г.</t>
  </si>
  <si>
    <t>ДОХОДЫ ОТ УПЛАТЫ АКЦИЗОВ ПО ПОДАКЦИЗНЫМ ТОВАРАМ (ПРОДУКЦИИ), ПРОИЗВОДИМЫМ НА ТЕРРИТОРИИ РОССИЙСКОЙ ФЕДЕРАЦИИ</t>
  </si>
  <si>
    <t>ДОХОДЫ ОТ КОМПЕНСАЦИИ ПЛАТНЫХ УСЛУГ (РАБОТ) И КОМПЕНСАЦИИ ЗАТРАТ ГОСУДАРСТВА</t>
  </si>
  <si>
    <t>Прочие доходы от компенсации затрат бюджетов городских округов</t>
  </si>
  <si>
    <t xml:space="preserve">План                  (год)                             </t>
  </si>
  <si>
    <t>Судебная система</t>
  </si>
  <si>
    <t>Профессиональная подготовка, переподготовка и повышение квалификации</t>
  </si>
  <si>
    <t>Наименование показателя</t>
  </si>
  <si>
    <t>Целевая статья</t>
  </si>
  <si>
    <t>Уточненный план</t>
  </si>
  <si>
    <t xml:space="preserve">  Подпрограмма "Развитие дошкольного образования"</t>
  </si>
  <si>
    <t xml:space="preserve">  Подпрограмма "Библиотечное обслуживание населения"</t>
  </si>
  <si>
    <t xml:space="preserve">  Подпрограмма "Создание условий для реализации муниципальной программы"</t>
  </si>
  <si>
    <t xml:space="preserve">  Подпрограмма "Социальная поддержка семьи и детей"</t>
  </si>
  <si>
    <t xml:space="preserve">  Подпрограмма "Социальная поддержка старшего поколения, ветеранов и инвалидов, иных категорий граждан"</t>
  </si>
  <si>
    <t xml:space="preserve">  Подпрограмма "Предоставление субсидий и льгот по оплате жилищно-коммунальных услуг (выполнение переданных полномочий)"</t>
  </si>
  <si>
    <t xml:space="preserve">  Подпрограмма "Развитие транспортной системы (организация транспортного обслуживания населения, развитие дорожного хозяйства)"</t>
  </si>
  <si>
    <t xml:space="preserve">  Подпрограмма "Архивное дело»</t>
  </si>
  <si>
    <t xml:space="preserve">     ИТОГО</t>
  </si>
  <si>
    <t xml:space="preserve">   </t>
  </si>
  <si>
    <t>(тыс.руб.)</t>
  </si>
  <si>
    <t xml:space="preserve">  Подпрограмма "Создание условий для государственной регистрации актов гражданского состояния"</t>
  </si>
  <si>
    <t>Программа "Капитальное строительство, реконструкция и капитальный ремонт муниципальной собственности"</t>
  </si>
  <si>
    <t>исполнения</t>
  </si>
  <si>
    <t xml:space="preserve">% </t>
  </si>
  <si>
    <t>010000000</t>
  </si>
  <si>
    <t>0110000000</t>
  </si>
  <si>
    <t>0120000000</t>
  </si>
  <si>
    <t>0130000000</t>
  </si>
  <si>
    <t>0140000000</t>
  </si>
  <si>
    <t>0150000000</t>
  </si>
  <si>
    <t>0200000000</t>
  </si>
  <si>
    <t>0220000000</t>
  </si>
  <si>
    <t>0300000000</t>
  </si>
  <si>
    <t>0310000000</t>
  </si>
  <si>
    <t>0320000000</t>
  </si>
  <si>
    <t>0340000000</t>
  </si>
  <si>
    <t>0350000000</t>
  </si>
  <si>
    <t>0400000000</t>
  </si>
  <si>
    <t>0410000000</t>
  </si>
  <si>
    <t>0420000000</t>
  </si>
  <si>
    <t>0430000000</t>
  </si>
  <si>
    <t>0440000000</t>
  </si>
  <si>
    <t>0500000000</t>
  </si>
  <si>
    <t>0520000000</t>
  </si>
  <si>
    <t>0600000000</t>
  </si>
  <si>
    <t>0610000000</t>
  </si>
  <si>
    <t>0620000000</t>
  </si>
  <si>
    <t>0700000000</t>
  </si>
  <si>
    <t>0710000000</t>
  </si>
  <si>
    <t>0720000000</t>
  </si>
  <si>
    <t>0730000000</t>
  </si>
  <si>
    <t>0740000000</t>
  </si>
  <si>
    <t>0750000000</t>
  </si>
  <si>
    <t>0760000000</t>
  </si>
  <si>
    <t>0800000000</t>
  </si>
  <si>
    <t>0900000000</t>
  </si>
  <si>
    <t>0910000000</t>
  </si>
  <si>
    <t>0940000000</t>
  </si>
  <si>
    <t>0950000000</t>
  </si>
  <si>
    <t>1000000000</t>
  </si>
  <si>
    <t>1100000000</t>
  </si>
  <si>
    <t>1110000000</t>
  </si>
  <si>
    <t>Программа «Содержание и развитие городского хозяйства»</t>
  </si>
  <si>
    <t xml:space="preserve">  Подпрограмма "Территориальное развитие (градостроительство и землеустройство)</t>
  </si>
  <si>
    <t>Программа «Безопасность»</t>
  </si>
  <si>
    <t>Программа «Создание условий для устойчивого экономического развития»</t>
  </si>
  <si>
    <t>Программа  «Социальная поддержка населения»</t>
  </si>
  <si>
    <t>Программа «Развитие культуры»</t>
  </si>
  <si>
    <t>Программа «Сохранение здоровья и формирование здорового образа жизни населения»</t>
  </si>
  <si>
    <t>Программа «Развитие образования и воспитания»</t>
  </si>
  <si>
    <t>Программа «Энергосбережение и повышение энергетической эффективности»</t>
  </si>
  <si>
    <t>Программа «Муниципальное управление»</t>
  </si>
  <si>
    <t>Программа «Реализация молодежной политики»</t>
  </si>
  <si>
    <t xml:space="preserve">  Подпрограмма "Капитальное строительство, реконструкция и капитальный ремонт муниципальной собственности"</t>
  </si>
  <si>
    <t>Непрограммные направления деятельности</t>
  </si>
  <si>
    <t/>
  </si>
  <si>
    <t>Наименование 
показателя</t>
  </si>
  <si>
    <t>1</t>
  </si>
  <si>
    <t>2</t>
  </si>
  <si>
    <t>3</t>
  </si>
  <si>
    <t>4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</si>
  <si>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</si>
  <si>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</si>
  <si>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</si>
  <si>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</si>
  <si>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</si>
  <si>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</si>
  <si>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</si>
  <si>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</si>
  <si>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</si>
  <si>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</si>
  <si>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</si>
  <si>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</si>
  <si>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</si>
  <si>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</si>
  <si>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</si>
  <si>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</si>
  <si>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</si>
  <si>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</si>
  <si>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  Бюджетные кредиты, предоставленные внутри страны в валюте Российской Федерации</t>
  </si>
  <si>
    <t xml:space="preserve"> 000 0106050000 0000 000</t>
  </si>
  <si>
    <t xml:space="preserve">  Возврат бюджетных кредитов, предоставленных внутри страны в валюте Российской Федерации</t>
  </si>
  <si>
    <t xml:space="preserve"> 000 0106050000 0000 600</t>
  </si>
  <si>
    <t xml:space="preserve">  Возврат бюджетных кредитов, предоставленных юридическим лицам  в валюте Российской Федерации</t>
  </si>
  <si>
    <t xml:space="preserve"> 000 0106050100 0000 600</t>
  </si>
  <si>
    <t xml:space="preserve">  Возврат бюджетных кредитов, предоставленных юридическим лицам из бюджетов городских округов в валюте Российской Федерации</t>
  </si>
  <si>
    <t xml:space="preserve"> 000 0106050104 0000 640</t>
  </si>
  <si>
    <t xml:space="preserve">  Изменение остатков средств на счетах по учету средств бюджетов</t>
  </si>
  <si>
    <t xml:space="preserve"> 000 0105000000 0000 000</t>
  </si>
  <si>
    <t xml:space="preserve">Код </t>
  </si>
  <si>
    <t xml:space="preserve">Источники финансирования дефицита бюджетов </t>
  </si>
  <si>
    <t>ОТЧЕТ</t>
  </si>
  <si>
    <t>Утвержден постановлением</t>
  </si>
  <si>
    <t>Cумма на 2017г.</t>
  </si>
  <si>
    <t>1 07 00000 00 0000 000</t>
  </si>
  <si>
    <t>охрана объектов растительного и животного мира и среды их обитания</t>
  </si>
  <si>
    <t>Дополнительное образование детей</t>
  </si>
  <si>
    <t>0160000000</t>
  </si>
  <si>
    <t>Подпрограмма "Развитие туризма"</t>
  </si>
  <si>
    <t>0360000000</t>
  </si>
  <si>
    <t>Программа "Развитие институтов гражданского общества и поддержки социально-ориентированных некоммерческих организаций, осуществляющих деятельность на территории муниципального образования "Город Воткинск"</t>
  </si>
  <si>
    <t>1200000000</t>
  </si>
  <si>
    <t>Подпрограмма "Поддержка социально-ориентированныхнекоммерческих организаций, осуществляющих деятельность на территории муниципального образования "Город Воткинск"</t>
  </si>
  <si>
    <t>1220000000</t>
  </si>
  <si>
    <t>Программа "Комплексные меры противодействия злоупотреблению наркотиками  и их незаконному обороту</t>
  </si>
  <si>
    <t>1300000000</t>
  </si>
  <si>
    <t>Подпрограмма "Комплексные меры противодействия злоупотреблению наркотиками  и их незаконному обороту</t>
  </si>
  <si>
    <t>1310000000</t>
  </si>
  <si>
    <t>Программа "Управление муниципальными финансами"</t>
  </si>
  <si>
    <t>Подпрограмма "Организация бюджетного процесса в муниципальном образовании "Город Воткинск"</t>
  </si>
  <si>
    <t>Подпрограмма "Повышениеэффективности расходов бюджета"</t>
  </si>
  <si>
    <t>Программа "Управление муниципальным имуществом и земельными ресурсами"</t>
  </si>
  <si>
    <t>1400000000</t>
  </si>
  <si>
    <t>1410000000</t>
  </si>
  <si>
    <t>1420000000</t>
  </si>
  <si>
    <t>1500000000</t>
  </si>
  <si>
    <t>2 02 10000 00 0000 151</t>
  </si>
  <si>
    <t>2 02 20000 00 0000 151</t>
  </si>
  <si>
    <t xml:space="preserve"> 2 02 30000 00 0000 151</t>
  </si>
  <si>
    <t xml:space="preserve">2 02 40000 00 0000 151 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</si>
  <si>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</si>
  <si>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</si>
  <si>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Субсидии бюджетам бюджетной системы Российской Федерации Федерации  (межбюджетные субсидии)</t>
  </si>
  <si>
    <t xml:space="preserve"> Дата, № Постановление</t>
  </si>
  <si>
    <t>Сумма (тыс.руб.)</t>
  </si>
  <si>
    <t>Получатель</t>
  </si>
  <si>
    <t>Направление использования средств</t>
  </si>
  <si>
    <t>от 17.02.2017</t>
  </si>
  <si>
    <t>Администрация города</t>
  </si>
  <si>
    <t xml:space="preserve">уплата исполнительского сбора судебных приставов УФССП по УР по: и/п 11190/15/18026-ИП, дело № 15/88850 от 10.02.2015; и/п 78874/16/18026-ИП, делу №14/3138305 от 03.12.2014; и/п 51915/15/18026-ИП, делу 18026/15/7010059 от 23.09.2015; и/п 35298/12/26/18,делу №156154/11/26/18 от 22.09.2011; и/п 35299/12/26/18, делу 156153/11/26/18 от 22.09.2011; и/п 1910/16/18026-ИП, делу №80516/26/18 от 02.07.2013 </t>
  </si>
  <si>
    <t>№348</t>
  </si>
  <si>
    <t>ИТОГО</t>
  </si>
  <si>
    <t>000 0100000000 0000 000</t>
  </si>
  <si>
    <t>Источники внутреннего финансирования дефицитов бюджета</t>
  </si>
  <si>
    <r>
      <t xml:space="preserve">  </t>
    </r>
    <r>
      <rPr>
        <sz val="10"/>
        <color indexed="8"/>
        <rFont val="Times New Roman"/>
        <family val="1"/>
      </rPr>
      <t>Подпрограмма "Развитие общего образования"</t>
    </r>
  </si>
  <si>
    <r>
      <t xml:space="preserve">  </t>
    </r>
    <r>
      <rPr>
        <sz val="10"/>
        <color indexed="8"/>
        <rFont val="Times New Roman"/>
        <family val="1"/>
      </rPr>
      <t>Подпрограмма "Дополнительное образование и воспитание детей"</t>
    </r>
  </si>
  <si>
    <r>
      <t xml:space="preserve">  </t>
    </r>
    <r>
      <rPr>
        <sz val="10"/>
        <color indexed="8"/>
        <rFont val="Times New Roman"/>
        <family val="1"/>
      </rPr>
      <t>Подпрограмма "Детское и школьное питание"</t>
    </r>
  </si>
  <si>
    <r>
      <t xml:space="preserve">  </t>
    </r>
    <r>
      <rPr>
        <sz val="10"/>
        <color indexed="8"/>
        <rFont val="Times New Roman"/>
        <family val="1"/>
      </rPr>
      <t>Подпрограмма «Организация отдыха детей в каникулярное время»</t>
    </r>
  </si>
  <si>
    <r>
      <t xml:space="preserve">  </t>
    </r>
    <r>
      <rPr>
        <sz val="10"/>
        <color indexed="8"/>
        <rFont val="Times New Roman"/>
        <family val="1"/>
      </rPr>
      <t>Подпрограмма «Создание условий для развития физической культуры и спорта»</t>
    </r>
  </si>
  <si>
    <r>
      <t xml:space="preserve">  </t>
    </r>
    <r>
      <rPr>
        <sz val="10"/>
        <color indexed="8"/>
        <rFont val="Times New Roman"/>
        <family val="1"/>
      </rPr>
      <t>Подпрограмма "Организация досуга, предоставление услуг организаций культуры и доступа к музейным фондам"</t>
    </r>
  </si>
  <si>
    <r>
      <t xml:space="preserve">  </t>
    </r>
    <r>
      <rPr>
        <sz val="10"/>
        <color indexed="8"/>
        <rFont val="Times New Roman"/>
        <family val="1"/>
      </rPr>
      <t>Подпрограмма " Развитие местного народного творчества "</t>
    </r>
  </si>
  <si>
    <r>
      <t xml:space="preserve">  </t>
    </r>
    <r>
      <rPr>
        <sz val="10"/>
        <color indexed="8"/>
        <rFont val="Times New Roman"/>
        <family val="1"/>
      </rPr>
      <t>Подпрограмма "Обеспечение жильем отдельных категорий граждан, стимулирование улучшения жилищных условий"</t>
    </r>
  </si>
  <si>
    <r>
      <t xml:space="preserve">  </t>
    </r>
    <r>
      <rPr>
        <sz val="10"/>
        <color indexed="8"/>
        <rFont val="Times New Roman"/>
        <family val="1"/>
      </rPr>
      <t>Подпрограмма «Создание условий для развития предпринимательства»</t>
    </r>
  </si>
  <si>
    <r>
      <t xml:space="preserve">  </t>
    </r>
    <r>
      <rPr>
        <sz val="10"/>
        <color indexed="8"/>
        <rFont val="Times New Roman"/>
        <family val="1"/>
      </rPr>
      <t>Подпрограмма "Предупреждение и ликвидация последствий чрезвычайных ситуаций, реализация мер пожарной безопасности"</t>
    </r>
  </si>
  <si>
    <r>
      <t xml:space="preserve">  </t>
    </r>
    <r>
      <rPr>
        <sz val="10"/>
        <color indexed="8"/>
        <rFont val="Times New Roman"/>
        <family val="1"/>
      </rPr>
      <t>Подпрограмма "Профилактика правонарушений»</t>
    </r>
  </si>
  <si>
    <r>
      <t xml:space="preserve">  </t>
    </r>
    <r>
      <rPr>
        <sz val="10"/>
        <color indexed="8"/>
        <rFont val="Times New Roman"/>
        <family val="1"/>
      </rPr>
      <t>Подпрограмма "Содержание и развитие жилищного хозяйства"</t>
    </r>
  </si>
  <si>
    <r>
      <t xml:space="preserve">  </t>
    </r>
    <r>
      <rPr>
        <sz val="10"/>
        <color indexed="8"/>
        <rFont val="Times New Roman"/>
        <family val="1"/>
      </rPr>
      <t>Подпрограмма "Содержание и развитие коммунальной инфраструктуры"</t>
    </r>
  </si>
  <si>
    <r>
      <t xml:space="preserve">  </t>
    </r>
    <r>
      <rPr>
        <sz val="10"/>
        <color indexed="8"/>
        <rFont val="Times New Roman"/>
        <family val="1"/>
      </rPr>
      <t>Подпрограмма  "Благоустройство и охрана окружающей среды»</t>
    </r>
  </si>
  <si>
    <r>
      <t xml:space="preserve">  </t>
    </r>
    <r>
      <rPr>
        <sz val="10"/>
        <color indexed="8"/>
        <rFont val="Times New Roman"/>
        <family val="1"/>
      </rPr>
      <t>Подпрограмма "Создание условий для реализации муниципальной программы"</t>
    </r>
  </si>
  <si>
    <r>
      <t xml:space="preserve">  </t>
    </r>
    <r>
      <rPr>
        <sz val="10"/>
        <color indexed="8"/>
        <rFont val="Times New Roman"/>
        <family val="1"/>
      </rPr>
      <t>Подпрограмма "Организация муниципального управления»</t>
    </r>
  </si>
  <si>
    <t>за первое полугодие 2017 года</t>
  </si>
  <si>
    <t xml:space="preserve"> Об исполнении доходов  Бюджета муниципального образования "Город Воткинск"                                                                          за первое полугодие 2017 года согласно классификации доходов бюджетов Российской Федерации</t>
  </si>
  <si>
    <t xml:space="preserve">Исполнено за первое полугодие </t>
  </si>
  <si>
    <t xml:space="preserve">              Источники финансирования дефицита бюджета МО "Город Воткинск" за первое полугодие 2017 года</t>
  </si>
  <si>
    <t>Об исполнении бюджетных ассигнований по муниципальным программам и непрограммным направлениям расходов Бюджета муниципального образования "Город Воткинск"                                      за первое полугодие 2017 года</t>
  </si>
  <si>
    <t>Исполнено за первое полугодие</t>
  </si>
  <si>
    <t>Об исполнении бюджетных ассигнований  по разделам,  подразделам  классификации расходов Бюджета муниципального образования "Город Воткинск" за первое полугодие 2017 года</t>
  </si>
  <si>
    <t xml:space="preserve"> исполнено за первое полугодие</t>
  </si>
  <si>
    <t>Отчет об использовании средств «Резервного фонда»  за первое полугодие 2017 года</t>
  </si>
  <si>
    <t>исполнение судебного решения по исполнительному листу ФС №018019187 дело № 2-2020/2016 от 18.10.2016 в пользу Кожевниковой Е.С.</t>
  </si>
  <si>
    <t>от 31.03.2017  №692</t>
  </si>
  <si>
    <t>от       июля 2017 года №</t>
  </si>
  <si>
    <t>Подпрограмма "Формирование комфортной городской среды</t>
  </si>
  <si>
    <t>0770000000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</si>
</sst>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\-#,##0\ 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6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4"/>
      <name val="Arial Cyr"/>
      <family val="2"/>
    </font>
    <font>
      <sz val="10"/>
      <name val="Arial"/>
      <family val="2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name val="Arial Cyr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" fontId="19" fillId="0" borderId="1">
      <alignment horizontal="right"/>
      <protection/>
    </xf>
    <xf numFmtId="0" fontId="19" fillId="0" borderId="2">
      <alignment horizontal="left" wrapText="1"/>
      <protection/>
    </xf>
    <xf numFmtId="0" fontId="19" fillId="0" borderId="3">
      <alignment/>
      <protection/>
    </xf>
    <xf numFmtId="0" fontId="19" fillId="0" borderId="0">
      <alignment horizontal="center"/>
      <protection/>
    </xf>
    <xf numFmtId="0" fontId="5" fillId="0" borderId="3">
      <alignment/>
      <protection/>
    </xf>
    <xf numFmtId="0" fontId="18" fillId="0" borderId="0">
      <alignment horizontal="center"/>
      <protection/>
    </xf>
    <xf numFmtId="0" fontId="18" fillId="0" borderId="3">
      <alignment/>
      <protection/>
    </xf>
    <xf numFmtId="0" fontId="19" fillId="0" borderId="4">
      <alignment horizontal="left" wrapText="1"/>
      <protection/>
    </xf>
    <xf numFmtId="0" fontId="19" fillId="0" borderId="5">
      <alignment horizontal="left" wrapText="1" indent="1"/>
      <protection/>
    </xf>
    <xf numFmtId="0" fontId="19" fillId="0" borderId="4">
      <alignment horizontal="left" wrapText="1" indent="2"/>
      <protection/>
    </xf>
    <xf numFmtId="0" fontId="19" fillId="0" borderId="2">
      <alignment horizontal="left" wrapText="1" indent="2"/>
      <protection/>
    </xf>
    <xf numFmtId="49" fontId="19" fillId="0" borderId="3">
      <alignment horizontal="left"/>
      <protection/>
    </xf>
    <xf numFmtId="49" fontId="19" fillId="0" borderId="6">
      <alignment horizontal="center" wrapText="1"/>
      <protection/>
    </xf>
    <xf numFmtId="49" fontId="19" fillId="0" borderId="6">
      <alignment horizontal="left" wrapText="1"/>
      <protection/>
    </xf>
    <xf numFmtId="49" fontId="19" fillId="0" borderId="6">
      <alignment horizontal="center" shrinkToFit="1"/>
      <protection/>
    </xf>
    <xf numFmtId="49" fontId="19" fillId="0" borderId="1">
      <alignment horizontal="center" shrinkToFit="1"/>
      <protection/>
    </xf>
    <xf numFmtId="0" fontId="19" fillId="0" borderId="7">
      <alignment horizontal="left" wrapText="1"/>
      <protection/>
    </xf>
    <xf numFmtId="0" fontId="19" fillId="0" borderId="2">
      <alignment horizontal="left" wrapText="1" indent="1"/>
      <protection/>
    </xf>
    <xf numFmtId="0" fontId="19" fillId="0" borderId="7">
      <alignment horizontal="left" wrapText="1" indent="2"/>
      <protection/>
    </xf>
    <xf numFmtId="0" fontId="5" fillId="0" borderId="8">
      <alignment/>
      <protection/>
    </xf>
    <xf numFmtId="0" fontId="5" fillId="0" borderId="9">
      <alignment/>
      <protection/>
    </xf>
    <xf numFmtId="49" fontId="19" fillId="0" borderId="10">
      <alignment horizontal="center"/>
      <protection/>
    </xf>
    <xf numFmtId="0" fontId="5" fillId="0" borderId="0">
      <alignment/>
      <protection/>
    </xf>
    <xf numFmtId="49" fontId="19" fillId="0" borderId="11">
      <alignment horizontal="center" vertical="center" wrapText="1"/>
      <protection/>
    </xf>
    <xf numFmtId="49" fontId="19" fillId="0" borderId="11">
      <alignment horizontal="center" vertical="center" wrapText="1"/>
      <protection/>
    </xf>
    <xf numFmtId="49" fontId="19" fillId="0" borderId="12">
      <alignment horizontal="center" wrapText="1"/>
      <protection/>
    </xf>
    <xf numFmtId="49" fontId="19" fillId="0" borderId="13">
      <alignment horizontal="center" wrapText="1"/>
      <protection/>
    </xf>
    <xf numFmtId="49" fontId="19" fillId="0" borderId="0">
      <alignment/>
      <protection/>
    </xf>
    <xf numFmtId="49" fontId="19" fillId="0" borderId="14">
      <alignment horizontal="center"/>
      <protection/>
    </xf>
    <xf numFmtId="49" fontId="19" fillId="0" borderId="15">
      <alignment horizontal="center"/>
      <protection/>
    </xf>
    <xf numFmtId="49" fontId="19" fillId="0" borderId="11">
      <alignment horizontal="center" vertical="center" wrapText="1"/>
      <protection/>
    </xf>
    <xf numFmtId="49" fontId="19" fillId="0" borderId="16">
      <alignment horizontal="center" vertical="center" wrapText="1"/>
      <protection/>
    </xf>
    <xf numFmtId="4" fontId="19" fillId="0" borderId="11">
      <alignment horizontal="right"/>
      <protection/>
    </xf>
    <xf numFmtId="49" fontId="19" fillId="0" borderId="17">
      <alignment horizontal="center"/>
      <protection/>
    </xf>
    <xf numFmtId="4" fontId="19" fillId="0" borderId="18">
      <alignment horizontal="right"/>
      <protection/>
    </xf>
    <xf numFmtId="0" fontId="19" fillId="0" borderId="5">
      <alignment horizontal="left" wrapText="1"/>
      <protection/>
    </xf>
    <xf numFmtId="49" fontId="19" fillId="0" borderId="1">
      <alignment horizontal="center"/>
      <protection/>
    </xf>
    <xf numFmtId="49" fontId="19" fillId="0" borderId="3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9" applyNumberFormat="0" applyAlignment="0" applyProtection="0"/>
    <xf numFmtId="0" fontId="49" fillId="27" borderId="20" applyNumberFormat="0" applyAlignment="0" applyProtection="0"/>
    <xf numFmtId="0" fontId="50" fillId="27" borderId="19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24" applyNumberFormat="0" applyFill="0" applyAlignment="0" applyProtection="0"/>
    <xf numFmtId="0" fontId="55" fillId="28" borderId="25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26" applyNumberFormat="0" applyFont="0" applyAlignment="0" applyProtection="0"/>
    <xf numFmtId="9" fontId="0" fillId="0" borderId="0" applyFont="0" applyFill="0" applyBorder="0" applyAlignment="0" applyProtection="0"/>
    <xf numFmtId="0" fontId="60" fillId="0" borderId="27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" fillId="0" borderId="28" xfId="0" applyFont="1" applyBorder="1" applyAlignment="1">
      <alignment/>
    </xf>
    <xf numFmtId="164" fontId="1" fillId="0" borderId="0" xfId="0" applyNumberFormat="1" applyFont="1" applyBorder="1" applyAlignment="1">
      <alignment vertical="top"/>
    </xf>
    <xf numFmtId="49" fontId="1" fillId="0" borderId="28" xfId="0" applyNumberFormat="1" applyFont="1" applyBorder="1" applyAlignment="1">
      <alignment horizontal="left"/>
    </xf>
    <xf numFmtId="49" fontId="0" fillId="0" borderId="28" xfId="0" applyNumberFormat="1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0" xfId="0" applyAlignment="1">
      <alignment wrapText="1"/>
    </xf>
    <xf numFmtId="0" fontId="0" fillId="0" borderId="28" xfId="0" applyFont="1" applyBorder="1" applyAlignment="1">
      <alignment horizontal="left" wrapText="1"/>
    </xf>
    <xf numFmtId="49" fontId="0" fillId="0" borderId="28" xfId="0" applyNumberFormat="1" applyBorder="1" applyAlignment="1">
      <alignment horizontal="left"/>
    </xf>
    <xf numFmtId="0" fontId="3" fillId="0" borderId="28" xfId="0" applyFont="1" applyBorder="1" applyAlignment="1">
      <alignment wrapText="1"/>
    </xf>
    <xf numFmtId="0" fontId="3" fillId="0" borderId="28" xfId="0" applyFont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0" fontId="0" fillId="0" borderId="28" xfId="0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164" fontId="1" fillId="0" borderId="28" xfId="0" applyNumberFormat="1" applyFont="1" applyBorder="1" applyAlignment="1">
      <alignment horizontal="right" vertical="top"/>
    </xf>
    <xf numFmtId="164" fontId="0" fillId="0" borderId="28" xfId="0" applyNumberFormat="1" applyFont="1" applyBorder="1" applyAlignment="1">
      <alignment horizontal="right" vertical="top"/>
    </xf>
    <xf numFmtId="164" fontId="1" fillId="0" borderId="28" xfId="0" applyNumberFormat="1" applyFont="1" applyBorder="1" applyAlignment="1">
      <alignment horizontal="right"/>
    </xf>
    <xf numFmtId="164" fontId="0" fillId="0" borderId="28" xfId="0" applyNumberFormat="1" applyFont="1" applyBorder="1" applyAlignment="1">
      <alignment horizontal="right"/>
    </xf>
    <xf numFmtId="49" fontId="9" fillId="0" borderId="28" xfId="0" applyNumberFormat="1" applyFont="1" applyBorder="1" applyAlignment="1">
      <alignment horizontal="left"/>
    </xf>
    <xf numFmtId="0" fontId="9" fillId="0" borderId="28" xfId="0" applyFont="1" applyBorder="1" applyAlignment="1">
      <alignment horizontal="center"/>
    </xf>
    <xf numFmtId="0" fontId="9" fillId="0" borderId="0" xfId="0" applyFont="1" applyAlignment="1">
      <alignment/>
    </xf>
    <xf numFmtId="49" fontId="1" fillId="0" borderId="28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right" vertical="top"/>
    </xf>
    <xf numFmtId="0" fontId="1" fillId="0" borderId="0" xfId="0" applyFont="1" applyAlignment="1">
      <alignment/>
    </xf>
    <xf numFmtId="0" fontId="0" fillId="0" borderId="29" xfId="0" applyFill="1" applyBorder="1" applyAlignment="1">
      <alignment wrapText="1"/>
    </xf>
    <xf numFmtId="0" fontId="10" fillId="0" borderId="28" xfId="0" applyFont="1" applyBorder="1" applyAlignment="1">
      <alignment horizontal="right" vertical="top" wrapText="1"/>
    </xf>
    <xf numFmtId="0" fontId="10" fillId="0" borderId="28" xfId="0" applyFont="1" applyBorder="1" applyAlignment="1">
      <alignment vertical="top" wrapText="1"/>
    </xf>
    <xf numFmtId="0" fontId="11" fillId="0" borderId="28" xfId="0" applyFont="1" applyBorder="1" applyAlignment="1">
      <alignment vertical="top" wrapText="1"/>
    </xf>
    <xf numFmtId="0" fontId="10" fillId="0" borderId="28" xfId="0" applyFont="1" applyBorder="1" applyAlignment="1">
      <alignment horizontal="right" vertical="center" wrapText="1"/>
    </xf>
    <xf numFmtId="0" fontId="10" fillId="0" borderId="28" xfId="0" applyFont="1" applyBorder="1" applyAlignment="1">
      <alignment vertical="center" wrapText="1"/>
    </xf>
    <xf numFmtId="0" fontId="11" fillId="0" borderId="28" xfId="0" applyFont="1" applyBorder="1" applyAlignment="1">
      <alignment horizontal="right" vertical="center" wrapText="1"/>
    </xf>
    <xf numFmtId="164" fontId="0" fillId="0" borderId="28" xfId="0" applyNumberFormat="1" applyBorder="1" applyAlignment="1">
      <alignment/>
    </xf>
    <xf numFmtId="164" fontId="1" fillId="0" borderId="28" xfId="0" applyNumberFormat="1" applyFont="1" applyBorder="1" applyAlignment="1">
      <alignment/>
    </xf>
    <xf numFmtId="0" fontId="9" fillId="0" borderId="28" xfId="0" applyFont="1" applyBorder="1" applyAlignment="1">
      <alignment horizontal="center" vertical="top" wrapText="1"/>
    </xf>
    <xf numFmtId="0" fontId="9" fillId="0" borderId="28" xfId="0" applyFont="1" applyBorder="1" applyAlignment="1">
      <alignment vertical="top" wrapText="1"/>
    </xf>
    <xf numFmtId="164" fontId="0" fillId="0" borderId="28" xfId="0" applyNumberFormat="1" applyFont="1" applyBorder="1" applyAlignment="1">
      <alignment horizontal="right" vertical="center"/>
    </xf>
    <xf numFmtId="1" fontId="0" fillId="0" borderId="28" xfId="0" applyNumberFormat="1" applyBorder="1" applyAlignment="1">
      <alignment/>
    </xf>
    <xf numFmtId="49" fontId="10" fillId="0" borderId="28" xfId="0" applyNumberFormat="1" applyFont="1" applyBorder="1" applyAlignment="1">
      <alignment horizontal="center"/>
    </xf>
    <xf numFmtId="0" fontId="3" fillId="0" borderId="30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3" fontId="10" fillId="0" borderId="28" xfId="0" applyNumberFormat="1" applyFont="1" applyBorder="1" applyAlignment="1">
      <alignment horizontal="right" vertical="center" wrapText="1"/>
    </xf>
    <xf numFmtId="164" fontId="1" fillId="0" borderId="28" xfId="0" applyNumberFormat="1" applyFont="1" applyBorder="1" applyAlignment="1">
      <alignment/>
    </xf>
    <xf numFmtId="0" fontId="10" fillId="0" borderId="28" xfId="0" applyFont="1" applyBorder="1" applyAlignment="1">
      <alignment horizontal="right" vertical="top" wrapText="1"/>
    </xf>
    <xf numFmtId="0" fontId="11" fillId="0" borderId="28" xfId="0" applyFont="1" applyBorder="1" applyAlignment="1">
      <alignment horizontal="right" vertical="top" wrapText="1"/>
    </xf>
    <xf numFmtId="0" fontId="10" fillId="0" borderId="28" xfId="0" applyFont="1" applyBorder="1" applyAlignment="1">
      <alignment vertical="top" wrapText="1"/>
    </xf>
    <xf numFmtId="0" fontId="0" fillId="0" borderId="28" xfId="0" applyNumberFormat="1" applyFont="1" applyBorder="1" applyAlignment="1" applyProtection="1">
      <alignment vertical="top"/>
      <protection locked="0"/>
    </xf>
    <xf numFmtId="164" fontId="0" fillId="0" borderId="28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 applyProtection="1">
      <alignment vertical="center"/>
      <protection locked="0"/>
    </xf>
    <xf numFmtId="164" fontId="0" fillId="0" borderId="28" xfId="0" applyNumberFormat="1" applyFont="1" applyBorder="1" applyAlignment="1">
      <alignment horizontal="right" vertical="center"/>
    </xf>
    <xf numFmtId="0" fontId="1" fillId="0" borderId="28" xfId="0" applyNumberFormat="1" applyFont="1" applyBorder="1" applyAlignment="1" applyProtection="1">
      <alignment vertical="center"/>
      <protection locked="0"/>
    </xf>
    <xf numFmtId="164" fontId="1" fillId="0" borderId="28" xfId="0" applyNumberFormat="1" applyFont="1" applyBorder="1" applyAlignment="1">
      <alignment horizontal="right" vertical="center"/>
    </xf>
    <xf numFmtId="0" fontId="0" fillId="0" borderId="28" xfId="0" applyNumberFormat="1" applyFont="1" applyBorder="1" applyAlignment="1">
      <alignment vertical="center"/>
    </xf>
    <xf numFmtId="164" fontId="0" fillId="0" borderId="28" xfId="0" applyNumberFormat="1" applyFont="1" applyBorder="1" applyAlignment="1">
      <alignment horizontal="right" vertical="center"/>
    </xf>
    <xf numFmtId="0" fontId="10" fillId="0" borderId="28" xfId="0" applyFont="1" applyBorder="1" applyAlignment="1">
      <alignment vertical="top" wrapText="1"/>
    </xf>
    <xf numFmtId="164" fontId="0" fillId="0" borderId="28" xfId="0" applyNumberFormat="1" applyFont="1" applyBorder="1" applyAlignment="1" applyProtection="1">
      <alignment vertical="center"/>
      <protection locked="0"/>
    </xf>
    <xf numFmtId="0" fontId="0" fillId="0" borderId="28" xfId="0" applyFont="1" applyBorder="1" applyAlignment="1">
      <alignment/>
    </xf>
    <xf numFmtId="164" fontId="1" fillId="0" borderId="28" xfId="0" applyNumberFormat="1" applyFont="1" applyBorder="1" applyAlignment="1">
      <alignment horizontal="right" vertical="center"/>
    </xf>
    <xf numFmtId="164" fontId="10" fillId="0" borderId="28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1" fontId="11" fillId="0" borderId="0" xfId="0" applyNumberFormat="1" applyFont="1" applyBorder="1" applyAlignment="1">
      <alignment horizontal="right" vertical="center" wrapText="1"/>
    </xf>
    <xf numFmtId="164" fontId="1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0" fillId="0" borderId="28" xfId="0" applyNumberFormat="1" applyFont="1" applyBorder="1" applyAlignment="1">
      <alignment horizontal="right" vertical="center"/>
    </xf>
    <xf numFmtId="164" fontId="0" fillId="0" borderId="28" xfId="0" applyNumberFormat="1" applyFont="1" applyBorder="1" applyAlignment="1">
      <alignment horizontal="right" vertical="top"/>
    </xf>
    <xf numFmtId="164" fontId="10" fillId="0" borderId="28" xfId="0" applyNumberFormat="1" applyFont="1" applyBorder="1" applyAlignment="1">
      <alignment horizontal="right" vertical="center" wrapText="1"/>
    </xf>
    <xf numFmtId="164" fontId="0" fillId="0" borderId="28" xfId="0" applyNumberFormat="1" applyFont="1" applyBorder="1" applyAlignment="1">
      <alignment horizontal="right"/>
    </xf>
    <xf numFmtId="164" fontId="1" fillId="0" borderId="28" xfId="0" applyNumberFormat="1" applyFont="1" applyBorder="1" applyAlignment="1">
      <alignment horizontal="right"/>
    </xf>
    <xf numFmtId="164" fontId="0" fillId="0" borderId="28" xfId="0" applyNumberFormat="1" applyFont="1" applyBorder="1" applyAlignment="1">
      <alignment/>
    </xf>
    <xf numFmtId="164" fontId="11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/>
    </xf>
    <xf numFmtId="0" fontId="10" fillId="0" borderId="0" xfId="0" applyFont="1" applyAlignment="1">
      <alignment wrapText="1"/>
    </xf>
    <xf numFmtId="164" fontId="1" fillId="0" borderId="28" xfId="0" applyNumberFormat="1" applyFont="1" applyFill="1" applyBorder="1" applyAlignment="1">
      <alignment horizontal="right" vertical="center"/>
    </xf>
    <xf numFmtId="164" fontId="10" fillId="0" borderId="28" xfId="0" applyNumberFormat="1" applyFont="1" applyFill="1" applyBorder="1" applyAlignment="1">
      <alignment horizontal="right" vertical="center" wrapText="1"/>
    </xf>
    <xf numFmtId="164" fontId="0" fillId="0" borderId="28" xfId="0" applyNumberFormat="1" applyFont="1" applyFill="1" applyBorder="1" applyAlignment="1">
      <alignment horizontal="right" vertical="center"/>
    </xf>
    <xf numFmtId="164" fontId="0" fillId="0" borderId="28" xfId="0" applyNumberFormat="1" applyFont="1" applyFill="1" applyBorder="1" applyAlignment="1">
      <alignment horizontal="right" vertical="center"/>
    </xf>
    <xf numFmtId="0" fontId="3" fillId="0" borderId="28" xfId="0" applyFont="1" applyBorder="1" applyAlignment="1">
      <alignment wrapText="1"/>
    </xf>
    <xf numFmtId="164" fontId="11" fillId="0" borderId="28" xfId="0" applyNumberFormat="1" applyFont="1" applyBorder="1" applyAlignment="1">
      <alignment horizontal="right" vertical="center" wrapText="1"/>
    </xf>
    <xf numFmtId="49" fontId="0" fillId="0" borderId="31" xfId="0" applyNumberFormat="1" applyBorder="1" applyAlignment="1">
      <alignment horizontal="left"/>
    </xf>
    <xf numFmtId="49" fontId="0" fillId="0" borderId="31" xfId="0" applyNumberFormat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164" fontId="10" fillId="0" borderId="28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164" fontId="5" fillId="0" borderId="28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164" fontId="0" fillId="0" borderId="28" xfId="0" applyNumberFormat="1" applyFont="1" applyBorder="1" applyAlignment="1">
      <alignment horizontal="right"/>
    </xf>
    <xf numFmtId="164" fontId="0" fillId="0" borderId="28" xfId="0" applyNumberFormat="1" applyFont="1" applyBorder="1" applyAlignment="1">
      <alignment horizontal="right" vertical="top"/>
    </xf>
    <xf numFmtId="49" fontId="0" fillId="0" borderId="28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164" fontId="1" fillId="0" borderId="32" xfId="0" applyNumberFormat="1" applyFont="1" applyBorder="1" applyAlignment="1">
      <alignment vertical="top"/>
    </xf>
    <xf numFmtId="164" fontId="1" fillId="0" borderId="33" xfId="0" applyNumberFormat="1" applyFont="1" applyBorder="1" applyAlignment="1">
      <alignment vertical="top"/>
    </xf>
    <xf numFmtId="164" fontId="1" fillId="0" borderId="32" xfId="0" applyNumberFormat="1" applyFont="1" applyBorder="1" applyAlignment="1">
      <alignment horizontal="right" vertical="top"/>
    </xf>
    <xf numFmtId="164" fontId="1" fillId="0" borderId="33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 vertical="top"/>
    </xf>
    <xf numFmtId="0" fontId="0" fillId="0" borderId="28" xfId="0" applyFont="1" applyBorder="1" applyAlignment="1">
      <alignment/>
    </xf>
    <xf numFmtId="164" fontId="0" fillId="0" borderId="28" xfId="0" applyNumberFormat="1" applyFont="1" applyBorder="1" applyAlignment="1">
      <alignment/>
    </xf>
    <xf numFmtId="0" fontId="0" fillId="0" borderId="29" xfId="0" applyFont="1" applyFill="1" applyBorder="1" applyAlignment="1">
      <alignment/>
    </xf>
    <xf numFmtId="1" fontId="0" fillId="0" borderId="28" xfId="0" applyNumberFormat="1" applyFont="1" applyBorder="1" applyAlignment="1">
      <alignment/>
    </xf>
    <xf numFmtId="164" fontId="0" fillId="0" borderId="28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vertical="top"/>
    </xf>
    <xf numFmtId="0" fontId="63" fillId="0" borderId="0" xfId="0" applyFont="1" applyAlignment="1">
      <alignment/>
    </xf>
    <xf numFmtId="0" fontId="3" fillId="0" borderId="28" xfId="0" applyFont="1" applyBorder="1" applyAlignment="1">
      <alignment horizontal="left" wrapText="1"/>
    </xf>
    <xf numFmtId="0" fontId="1" fillId="0" borderId="28" xfId="0" applyFont="1" applyBorder="1" applyAlignment="1">
      <alignment/>
    </xf>
    <xf numFmtId="49" fontId="0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 wrapText="1"/>
    </xf>
    <xf numFmtId="1" fontId="0" fillId="0" borderId="0" xfId="0" applyNumberFormat="1" applyAlignment="1">
      <alignment/>
    </xf>
    <xf numFmtId="164" fontId="0" fillId="0" borderId="28" xfId="0" applyNumberFormat="1" applyFont="1" applyBorder="1" applyAlignment="1">
      <alignment vertical="top"/>
    </xf>
    <xf numFmtId="164" fontId="0" fillId="0" borderId="28" xfId="0" applyNumberFormat="1" applyFont="1" applyBorder="1" applyAlignment="1">
      <alignment vertical="center"/>
    </xf>
    <xf numFmtId="164" fontId="1" fillId="0" borderId="28" xfId="0" applyNumberFormat="1" applyFont="1" applyBorder="1" applyAlignment="1" applyProtection="1">
      <alignment vertical="center"/>
      <protection locked="0"/>
    </xf>
    <xf numFmtId="164" fontId="0" fillId="0" borderId="28" xfId="0" applyNumberFormat="1" applyFont="1" applyBorder="1" applyAlignment="1" applyProtection="1">
      <alignment vertical="top"/>
      <protection locked="0"/>
    </xf>
    <xf numFmtId="164" fontId="0" fillId="0" borderId="28" xfId="0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164" fontId="0" fillId="0" borderId="28" xfId="0" applyNumberFormat="1" applyFont="1" applyBorder="1" applyAlignment="1" applyProtection="1">
      <alignment vertical="top"/>
      <protection locked="0"/>
    </xf>
    <xf numFmtId="164" fontId="10" fillId="0" borderId="28" xfId="0" applyNumberFormat="1" applyFont="1" applyFill="1" applyBorder="1" applyAlignment="1">
      <alignment horizontal="right" vertical="center" wrapText="1"/>
    </xf>
    <xf numFmtId="164" fontId="0" fillId="0" borderId="28" xfId="0" applyNumberFormat="1" applyFont="1" applyFill="1" applyBorder="1" applyAlignment="1">
      <alignment horizontal="right" vertical="center"/>
    </xf>
    <xf numFmtId="1" fontId="10" fillId="0" borderId="28" xfId="0" applyNumberFormat="1" applyFont="1" applyFill="1" applyBorder="1" applyAlignment="1">
      <alignment horizontal="right" vertical="center" wrapText="1"/>
    </xf>
    <xf numFmtId="1" fontId="0" fillId="0" borderId="28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167" fontId="0" fillId="0" borderId="0" xfId="0" applyNumberFormat="1" applyAlignment="1">
      <alignment/>
    </xf>
    <xf numFmtId="0" fontId="9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left" wrapText="1"/>
    </xf>
    <xf numFmtId="0" fontId="11" fillId="0" borderId="28" xfId="0" applyFont="1" applyBorder="1" applyAlignment="1">
      <alignment vertical="top" wrapText="1"/>
    </xf>
    <xf numFmtId="164" fontId="1" fillId="0" borderId="28" xfId="0" applyNumberFormat="1" applyFont="1" applyBorder="1" applyAlignment="1">
      <alignment vertical="top"/>
    </xf>
    <xf numFmtId="1" fontId="1" fillId="0" borderId="28" xfId="0" applyNumberFormat="1" applyFont="1" applyBorder="1" applyAlignment="1">
      <alignment vertical="top"/>
    </xf>
    <xf numFmtId="1" fontId="11" fillId="0" borderId="28" xfId="0" applyNumberFormat="1" applyFont="1" applyBorder="1" applyAlignment="1">
      <alignment horizontal="right" vertical="top" wrapText="1"/>
    </xf>
    <xf numFmtId="1" fontId="11" fillId="0" borderId="28" xfId="0" applyNumberFormat="1" applyFont="1" applyBorder="1" applyAlignment="1">
      <alignment vertical="top" wrapText="1"/>
    </xf>
    <xf numFmtId="1" fontId="1" fillId="0" borderId="28" xfId="0" applyNumberFormat="1" applyFont="1" applyBorder="1" applyAlignment="1" applyProtection="1">
      <alignment vertical="top"/>
      <protection locked="0"/>
    </xf>
    <xf numFmtId="164" fontId="1" fillId="0" borderId="28" xfId="0" applyNumberFormat="1" applyFont="1" applyBorder="1" applyAlignment="1" applyProtection="1">
      <alignment vertical="top"/>
      <protection locked="0"/>
    </xf>
    <xf numFmtId="1" fontId="1" fillId="0" borderId="28" xfId="0" applyNumberFormat="1" applyFont="1" applyBorder="1" applyAlignment="1">
      <alignment horizontal="right" vertical="top"/>
    </xf>
    <xf numFmtId="1" fontId="1" fillId="0" borderId="28" xfId="0" applyNumberFormat="1" applyFont="1" applyBorder="1" applyAlignment="1">
      <alignment horizontal="right" vertical="top"/>
    </xf>
    <xf numFmtId="3" fontId="11" fillId="0" borderId="28" xfId="0" applyNumberFormat="1" applyFont="1" applyBorder="1" applyAlignment="1">
      <alignment horizontal="right" vertical="top" wrapText="1"/>
    </xf>
    <xf numFmtId="164" fontId="11" fillId="0" borderId="28" xfId="0" applyNumberFormat="1" applyFont="1" applyBorder="1" applyAlignment="1">
      <alignment horizontal="right" vertical="center" wrapText="1"/>
    </xf>
    <xf numFmtId="164" fontId="1" fillId="0" borderId="28" xfId="0" applyNumberFormat="1" applyFont="1" applyBorder="1" applyAlignment="1">
      <alignment vertical="center"/>
    </xf>
    <xf numFmtId="0" fontId="1" fillId="0" borderId="28" xfId="0" applyNumberFormat="1" applyFont="1" applyBorder="1" applyAlignment="1" applyProtection="1">
      <alignment vertical="center"/>
      <protection locked="0"/>
    </xf>
    <xf numFmtId="164" fontId="1" fillId="0" borderId="28" xfId="0" applyNumberFormat="1" applyFont="1" applyBorder="1" applyAlignment="1">
      <alignment vertical="center"/>
    </xf>
    <xf numFmtId="0" fontId="1" fillId="0" borderId="28" xfId="0" applyNumberFormat="1" applyFont="1" applyBorder="1" applyAlignment="1">
      <alignment vertical="center"/>
    </xf>
    <xf numFmtId="0" fontId="1" fillId="0" borderId="28" xfId="0" applyNumberFormat="1" applyFont="1" applyBorder="1" applyAlignment="1">
      <alignment vertical="center"/>
    </xf>
    <xf numFmtId="0" fontId="11" fillId="0" borderId="28" xfId="0" applyFont="1" applyBorder="1" applyAlignment="1">
      <alignment vertical="center" wrapText="1"/>
    </xf>
    <xf numFmtId="164" fontId="11" fillId="0" borderId="28" xfId="0" applyNumberFormat="1" applyFont="1" applyFill="1" applyBorder="1" applyAlignment="1">
      <alignment horizontal="right" vertical="center" wrapText="1"/>
    </xf>
    <xf numFmtId="164" fontId="1" fillId="0" borderId="28" xfId="0" applyNumberFormat="1" applyFont="1" applyFill="1" applyBorder="1" applyAlignment="1">
      <alignment horizontal="right"/>
    </xf>
    <xf numFmtId="164" fontId="1" fillId="0" borderId="28" xfId="0" applyNumberFormat="1" applyFont="1" applyFill="1" applyBorder="1" applyAlignment="1">
      <alignment horizontal="right" vertical="center"/>
    </xf>
    <xf numFmtId="164" fontId="15" fillId="0" borderId="28" xfId="0" applyNumberFormat="1" applyFont="1" applyBorder="1" applyAlignment="1">
      <alignment vertical="center"/>
    </xf>
    <xf numFmtId="164" fontId="15" fillId="0" borderId="28" xfId="0" applyNumberFormat="1" applyFont="1" applyFill="1" applyBorder="1" applyAlignment="1">
      <alignment vertical="center"/>
    </xf>
    <xf numFmtId="164" fontId="15" fillId="0" borderId="28" xfId="0" applyNumberFormat="1" applyFont="1" applyBorder="1" applyAlignment="1">
      <alignment/>
    </xf>
    <xf numFmtId="3" fontId="10" fillId="0" borderId="28" xfId="0" applyNumberFormat="1" applyFont="1" applyBorder="1" applyAlignment="1">
      <alignment horizontal="right" vertical="top" wrapText="1"/>
    </xf>
    <xf numFmtId="164" fontId="0" fillId="0" borderId="28" xfId="0" applyNumberFormat="1" applyFont="1" applyBorder="1" applyAlignment="1">
      <alignment vertical="center"/>
    </xf>
    <xf numFmtId="164" fontId="1" fillId="0" borderId="28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16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64" fillId="0" borderId="34" xfId="0" applyFont="1" applyBorder="1" applyAlignment="1">
      <alignment horizontal="center" vertical="top"/>
    </xf>
    <xf numFmtId="0" fontId="64" fillId="0" borderId="34" xfId="0" applyFont="1" applyBorder="1" applyAlignment="1">
      <alignment vertical="top"/>
    </xf>
    <xf numFmtId="0" fontId="16" fillId="0" borderId="30" xfId="0" applyFont="1" applyBorder="1" applyAlignment="1">
      <alignment horizontal="center" wrapText="1"/>
    </xf>
    <xf numFmtId="0" fontId="64" fillId="0" borderId="35" xfId="0" applyFont="1" applyBorder="1" applyAlignment="1">
      <alignment horizontal="center" vertical="top"/>
    </xf>
    <xf numFmtId="0" fontId="64" fillId="0" borderId="31" xfId="0" applyFont="1" applyBorder="1" applyAlignment="1">
      <alignment horizontal="center" vertical="top"/>
    </xf>
    <xf numFmtId="0" fontId="0" fillId="0" borderId="36" xfId="0" applyBorder="1" applyAlignment="1">
      <alignment/>
    </xf>
    <xf numFmtId="164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0" fontId="65" fillId="0" borderId="11" xfId="0" applyFont="1" applyBorder="1" applyAlignment="1">
      <alignment vertical="top" wrapText="1"/>
    </xf>
    <xf numFmtId="0" fontId="65" fillId="0" borderId="15" xfId="0" applyFont="1" applyBorder="1" applyAlignment="1">
      <alignment horizontal="center" vertical="top" wrapText="1"/>
    </xf>
    <xf numFmtId="0" fontId="65" fillId="0" borderId="1" xfId="0" applyFont="1" applyBorder="1" applyAlignment="1">
      <alignment horizontal="center" vertical="top" wrapText="1"/>
    </xf>
    <xf numFmtId="0" fontId="66" fillId="0" borderId="1" xfId="0" applyFont="1" applyBorder="1" applyAlignment="1">
      <alignment vertical="top" wrapText="1"/>
    </xf>
    <xf numFmtId="164" fontId="66" fillId="0" borderId="1" xfId="0" applyNumberFormat="1" applyFont="1" applyBorder="1" applyAlignment="1">
      <alignment horizontal="center" vertical="top" wrapText="1"/>
    </xf>
    <xf numFmtId="0" fontId="66" fillId="0" borderId="1" xfId="0" applyFont="1" applyBorder="1" applyAlignment="1">
      <alignment horizontal="justify" vertical="top" wrapText="1"/>
    </xf>
    <xf numFmtId="172" fontId="20" fillId="0" borderId="28" xfId="0" applyNumberFormat="1" applyFont="1" applyBorder="1" applyAlignment="1">
      <alignment horizontal="right" vertical="center" wrapText="1"/>
    </xf>
    <xf numFmtId="172" fontId="20" fillId="0" borderId="34" xfId="0" applyNumberFormat="1" applyFont="1" applyBorder="1" applyAlignment="1">
      <alignment horizontal="right" vertical="center" wrapText="1"/>
    </xf>
    <xf numFmtId="172" fontId="21" fillId="0" borderId="28" xfId="0" applyNumberFormat="1" applyFont="1" applyBorder="1" applyAlignment="1">
      <alignment horizontal="right" vertical="center" wrapText="1"/>
    </xf>
    <xf numFmtId="0" fontId="21" fillId="0" borderId="0" xfId="0" applyNumberFormat="1" applyFont="1" applyAlignment="1">
      <alignment horizontal="center" vertical="center" wrapText="1"/>
    </xf>
    <xf numFmtId="0" fontId="21" fillId="0" borderId="0" xfId="0" applyNumberFormat="1" applyFont="1" applyAlignment="1">
      <alignment horizontal="left" vertical="top" wrapText="1"/>
    </xf>
    <xf numFmtId="172" fontId="21" fillId="0" borderId="0" xfId="0" applyNumberFormat="1" applyFont="1" applyFill="1" applyAlignment="1">
      <alignment horizontal="right" vertical="center"/>
    </xf>
    <xf numFmtId="0" fontId="21" fillId="0" borderId="3" xfId="44" applyNumberFormat="1" applyFont="1" applyAlignment="1" applyProtection="1">
      <alignment horizontal="left" vertical="top" wrapText="1"/>
      <protection/>
    </xf>
    <xf numFmtId="172" fontId="21" fillId="0" borderId="3" xfId="70" applyNumberFormat="1" applyFont="1" applyFill="1" applyAlignment="1" applyProtection="1">
      <alignment horizontal="right" vertical="center"/>
      <protection/>
    </xf>
    <xf numFmtId="172" fontId="21" fillId="0" borderId="0" xfId="70" applyNumberFormat="1" applyFont="1" applyFill="1" applyBorder="1" applyAlignment="1" applyProtection="1">
      <alignment horizontal="right" vertical="center"/>
      <protection/>
    </xf>
    <xf numFmtId="0" fontId="21" fillId="0" borderId="15" xfId="57" applyNumberFormat="1" applyFont="1" applyBorder="1" applyAlignment="1" applyProtection="1">
      <alignment horizontal="center" vertical="center" wrapText="1"/>
      <protection/>
    </xf>
    <xf numFmtId="0" fontId="21" fillId="0" borderId="15" xfId="57" applyNumberFormat="1" applyFont="1" applyBorder="1" applyAlignment="1" applyProtection="1">
      <alignment horizontal="left" vertical="top" wrapText="1"/>
      <protection/>
    </xf>
    <xf numFmtId="172" fontId="21" fillId="0" borderId="15" xfId="64" applyNumberFormat="1" applyFont="1" applyFill="1" applyBorder="1" applyAlignment="1" applyProtection="1">
      <alignment horizontal="right" vertical="center" wrapText="1"/>
      <protection/>
    </xf>
    <xf numFmtId="172" fontId="21" fillId="0" borderId="37" xfId="64" applyNumberFormat="1" applyFont="1" applyFill="1" applyBorder="1" applyAlignment="1" applyProtection="1">
      <alignment horizontal="right" vertical="center" wrapText="1"/>
      <protection/>
    </xf>
    <xf numFmtId="0" fontId="20" fillId="0" borderId="38" xfId="48" applyNumberFormat="1" applyFont="1" applyBorder="1" applyAlignment="1" applyProtection="1">
      <alignment horizontal="center" vertical="center" wrapText="1" shrinkToFit="1"/>
      <protection/>
    </xf>
    <xf numFmtId="0" fontId="20" fillId="0" borderId="34" xfId="68" applyNumberFormat="1" applyFont="1" applyBorder="1" applyAlignment="1" applyProtection="1">
      <alignment horizontal="left" vertical="top" wrapText="1"/>
      <protection/>
    </xf>
    <xf numFmtId="172" fontId="20" fillId="0" borderId="1" xfId="65" applyNumberFormat="1" applyFont="1" applyFill="1" applyBorder="1" applyAlignment="1" applyProtection="1">
      <alignment horizontal="right" vertical="center"/>
      <protection/>
    </xf>
    <xf numFmtId="0" fontId="21" fillId="0" borderId="38" xfId="48" applyNumberFormat="1" applyFont="1" applyBorder="1" applyAlignment="1" applyProtection="1">
      <alignment horizontal="center" vertical="center" wrapText="1" shrinkToFit="1"/>
      <protection/>
    </xf>
    <xf numFmtId="0" fontId="21" fillId="0" borderId="28" xfId="43" applyNumberFormat="1" applyFont="1" applyBorder="1" applyAlignment="1" applyProtection="1">
      <alignment horizontal="left" vertical="top" wrapText="1"/>
      <protection/>
    </xf>
    <xf numFmtId="172" fontId="21" fillId="0" borderId="1" xfId="33" applyNumberFormat="1" applyFont="1" applyFill="1" applyAlignment="1" applyProtection="1">
      <alignment horizontal="right" vertical="center"/>
      <protection/>
    </xf>
    <xf numFmtId="0" fontId="20" fillId="0" borderId="28" xfId="43" applyNumberFormat="1" applyFont="1" applyBorder="1" applyAlignment="1" applyProtection="1">
      <alignment horizontal="left" vertical="top" wrapText="1"/>
      <protection/>
    </xf>
    <xf numFmtId="172" fontId="20" fillId="0" borderId="1" xfId="33" applyNumberFormat="1" applyFont="1" applyFill="1" applyAlignment="1" applyProtection="1">
      <alignment horizontal="right" vertical="center"/>
      <protection/>
    </xf>
    <xf numFmtId="0" fontId="20" fillId="0" borderId="28" xfId="57" applyNumberFormat="1" applyFont="1" applyBorder="1" applyAlignment="1" applyProtection="1">
      <alignment horizontal="center" vertical="center" wrapText="1"/>
      <protection/>
    </xf>
    <xf numFmtId="0" fontId="20" fillId="0" borderId="28" xfId="57" applyNumberFormat="1" applyFont="1" applyBorder="1" applyAlignment="1" applyProtection="1">
      <alignment horizontal="left" vertical="top" wrapText="1"/>
      <protection/>
    </xf>
    <xf numFmtId="0" fontId="21" fillId="0" borderId="3" xfId="39" applyNumberFormat="1" applyFont="1" applyAlignment="1" applyProtection="1">
      <alignment horizontal="center" vertical="center" wrapText="1"/>
      <protection/>
    </xf>
    <xf numFmtId="172" fontId="20" fillId="0" borderId="28" xfId="64" applyNumberFormat="1" applyFont="1" applyFill="1" applyBorder="1" applyAlignment="1" applyProtection="1">
      <alignment horizontal="right" vertical="center" wrapText="1"/>
      <protection/>
    </xf>
    <xf numFmtId="0" fontId="0" fillId="0" borderId="28" xfId="0" applyFont="1" applyBorder="1" applyAlignment="1">
      <alignment vertical="center"/>
    </xf>
    <xf numFmtId="49" fontId="0" fillId="0" borderId="28" xfId="0" applyNumberFormat="1" applyFont="1" applyBorder="1" applyAlignment="1">
      <alignment horizontal="left" vertical="center"/>
    </xf>
    <xf numFmtId="49" fontId="0" fillId="0" borderId="28" xfId="0" applyNumberFormat="1" applyBorder="1" applyAlignment="1">
      <alignment horizontal="center" vertical="center"/>
    </xf>
    <xf numFmtId="0" fontId="66" fillId="0" borderId="28" xfId="0" applyFont="1" applyBorder="1" applyAlignment="1">
      <alignment horizontal="left" wrapText="1"/>
    </xf>
    <xf numFmtId="164" fontId="66" fillId="0" borderId="28" xfId="0" applyNumberFormat="1" applyFont="1" applyBorder="1" applyAlignment="1">
      <alignment horizontal="center"/>
    </xf>
    <xf numFmtId="164" fontId="23" fillId="0" borderId="28" xfId="0" applyNumberFormat="1" applyFont="1" applyBorder="1" applyAlignment="1">
      <alignment/>
    </xf>
    <xf numFmtId="0" fontId="65" fillId="0" borderId="28" xfId="0" applyFont="1" applyBorder="1" applyAlignment="1">
      <alignment horizontal="left" vertical="top" wrapText="1"/>
    </xf>
    <xf numFmtId="164" fontId="65" fillId="0" borderId="28" xfId="0" applyNumberFormat="1" applyFont="1" applyBorder="1" applyAlignment="1">
      <alignment horizontal="center" vertical="top"/>
    </xf>
    <xf numFmtId="164" fontId="24" fillId="0" borderId="28" xfId="0" applyNumberFormat="1" applyFont="1" applyBorder="1" applyAlignment="1">
      <alignment vertical="top"/>
    </xf>
    <xf numFmtId="0" fontId="66" fillId="0" borderId="28" xfId="0" applyFont="1" applyBorder="1" applyAlignment="1">
      <alignment horizontal="left" vertical="top" wrapText="1"/>
    </xf>
    <xf numFmtId="49" fontId="65" fillId="0" borderId="28" xfId="0" applyNumberFormat="1" applyFont="1" applyBorder="1" applyAlignment="1">
      <alignment horizontal="center" vertical="top"/>
    </xf>
    <xf numFmtId="164" fontId="66" fillId="0" borderId="28" xfId="0" applyNumberFormat="1" applyFont="1" applyBorder="1" applyAlignment="1">
      <alignment horizontal="center" vertical="top"/>
    </xf>
    <xf numFmtId="164" fontId="23" fillId="0" borderId="28" xfId="0" applyNumberFormat="1" applyFont="1" applyBorder="1" applyAlignment="1">
      <alignment vertical="top"/>
    </xf>
    <xf numFmtId="49" fontId="66" fillId="0" borderId="28" xfId="0" applyNumberFormat="1" applyFont="1" applyBorder="1" applyAlignment="1">
      <alignment horizontal="center" vertical="top"/>
    </xf>
    <xf numFmtId="0" fontId="66" fillId="0" borderId="28" xfId="0" applyFont="1" applyBorder="1" applyAlignment="1">
      <alignment horizontal="center" wrapText="1"/>
    </xf>
    <xf numFmtId="0" fontId="64" fillId="0" borderId="35" xfId="0" applyFont="1" applyBorder="1" applyAlignment="1">
      <alignment horizontal="center" vertical="top" wrapText="1"/>
    </xf>
    <xf numFmtId="164" fontId="65" fillId="0" borderId="1" xfId="0" applyNumberFormat="1" applyFont="1" applyBorder="1" applyAlignment="1">
      <alignment horizontal="center" vertical="top" wrapText="1"/>
    </xf>
    <xf numFmtId="0" fontId="65" fillId="0" borderId="1" xfId="0" applyFont="1" applyBorder="1" applyAlignment="1">
      <alignment vertical="top" wrapText="1"/>
    </xf>
    <xf numFmtId="0" fontId="65" fillId="0" borderId="1" xfId="0" applyFont="1" applyBorder="1" applyAlignment="1">
      <alignment horizontal="justify" vertical="top" wrapText="1"/>
    </xf>
    <xf numFmtId="49" fontId="65" fillId="0" borderId="28" xfId="0" applyNumberFormat="1" applyFont="1" applyBorder="1" applyAlignment="1">
      <alignment horizontal="center" vertical="top"/>
    </xf>
    <xf numFmtId="164" fontId="0" fillId="0" borderId="28" xfId="0" applyNumberFormat="1" applyFont="1" applyBorder="1" applyAlignment="1" applyProtection="1">
      <alignment vertical="center"/>
      <protection locked="0"/>
    </xf>
    <xf numFmtId="0" fontId="13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21" fillId="0" borderId="15" xfId="56" applyNumberFormat="1" applyFont="1" applyBorder="1" applyAlignment="1" applyProtection="1">
      <alignment horizontal="center" vertical="center" wrapText="1"/>
      <protection/>
    </xf>
    <xf numFmtId="0" fontId="21" fillId="0" borderId="1" xfId="0" applyNumberFormat="1" applyFont="1" applyBorder="1" applyAlignment="1">
      <alignment horizontal="center" vertical="center" wrapText="1"/>
    </xf>
    <xf numFmtId="0" fontId="21" fillId="0" borderId="15" xfId="56" applyNumberFormat="1" applyFont="1" applyBorder="1" applyAlignment="1" applyProtection="1">
      <alignment horizontal="center" vertical="top" wrapText="1"/>
      <protection/>
    </xf>
    <xf numFmtId="0" fontId="21" fillId="0" borderId="1" xfId="0" applyNumberFormat="1" applyFont="1" applyBorder="1" applyAlignment="1">
      <alignment horizontal="center" vertical="top" wrapText="1"/>
    </xf>
    <xf numFmtId="0" fontId="12" fillId="0" borderId="0" xfId="38" applyNumberFormat="1" applyFont="1" applyAlignment="1" applyProtection="1">
      <alignment horizontal="center" wrapText="1"/>
      <protection/>
    </xf>
    <xf numFmtId="172" fontId="21" fillId="0" borderId="39" xfId="63" applyNumberFormat="1" applyFont="1" applyFill="1" applyBorder="1" applyAlignment="1" applyProtection="1">
      <alignment horizontal="center" vertical="center" wrapText="1"/>
      <protection/>
    </xf>
    <xf numFmtId="172" fontId="21" fillId="0" borderId="40" xfId="0" applyNumberFormat="1" applyFont="1" applyFill="1" applyBorder="1" applyAlignment="1">
      <alignment horizontal="center" vertical="center" wrapText="1"/>
    </xf>
    <xf numFmtId="172" fontId="21" fillId="0" borderId="31" xfId="63" applyNumberFormat="1" applyFont="1" applyFill="1" applyBorder="1" applyAlignment="1" applyProtection="1">
      <alignment horizontal="center" vertical="center" wrapText="1"/>
      <protection/>
    </xf>
    <xf numFmtId="172" fontId="21" fillId="0" borderId="34" xfId="0" applyNumberFormat="1" applyFont="1" applyFill="1" applyBorder="1" applyAlignment="1">
      <alignment horizontal="center" vertical="center" wrapText="1"/>
    </xf>
    <xf numFmtId="0" fontId="66" fillId="0" borderId="33" xfId="0" applyFont="1" applyBorder="1" applyAlignment="1">
      <alignment horizontal="left"/>
    </xf>
    <xf numFmtId="0" fontId="66" fillId="0" borderId="32" xfId="0" applyFont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49" fontId="65" fillId="0" borderId="28" xfId="0" applyNumberFormat="1" applyFont="1" applyBorder="1" applyAlignment="1">
      <alignment horizontal="center" vertical="top"/>
    </xf>
    <xf numFmtId="49" fontId="66" fillId="0" borderId="28" xfId="0" applyNumberFormat="1" applyFont="1" applyBorder="1" applyAlignment="1">
      <alignment horizontal="center" vertical="top"/>
    </xf>
    <xf numFmtId="0" fontId="64" fillId="0" borderId="34" xfId="0" applyFont="1" applyBorder="1" applyAlignment="1">
      <alignment horizontal="center" vertical="top"/>
    </xf>
    <xf numFmtId="0" fontId="64" fillId="0" borderId="28" xfId="0" applyFont="1" applyBorder="1" applyAlignment="1">
      <alignment horizontal="center" vertical="top"/>
    </xf>
    <xf numFmtId="0" fontId="64" fillId="0" borderId="41" xfId="0" applyFont="1" applyBorder="1" applyAlignment="1">
      <alignment horizontal="center" vertical="top"/>
    </xf>
    <xf numFmtId="49" fontId="66" fillId="0" borderId="28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67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/>
    </xf>
    <xf numFmtId="164" fontId="65" fillId="0" borderId="11" xfId="0" applyNumberFormat="1" applyFont="1" applyBorder="1" applyAlignment="1">
      <alignment horizontal="center" vertical="top" wrapText="1"/>
    </xf>
    <xf numFmtId="0" fontId="65" fillId="0" borderId="11" xfId="0" applyFont="1" applyBorder="1" applyAlignment="1">
      <alignment vertical="top" wrapText="1"/>
    </xf>
    <xf numFmtId="0" fontId="65" fillId="0" borderId="11" xfId="0" applyFont="1" applyBorder="1" applyAlignment="1">
      <alignment horizontal="justify" vertical="top" wrapText="1"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03" xfId="34"/>
    <cellStyle name="xl107" xfId="35"/>
    <cellStyle name="xl108" xfId="36"/>
    <cellStyle name="xl109" xfId="37"/>
    <cellStyle name="xl113" xfId="38"/>
    <cellStyle name="xl114" xfId="39"/>
    <cellStyle name="xl115" xfId="40"/>
    <cellStyle name="xl116" xfId="41"/>
    <cellStyle name="xl117" xfId="42"/>
    <cellStyle name="xl118" xfId="43"/>
    <cellStyle name="xl120" xfId="44"/>
    <cellStyle name="xl121" xfId="45"/>
    <cellStyle name="xl122" xfId="46"/>
    <cellStyle name="xl123" xfId="47"/>
    <cellStyle name="xl124" xfId="48"/>
    <cellStyle name="xl125" xfId="49"/>
    <cellStyle name="xl126" xfId="50"/>
    <cellStyle name="xl127" xfId="51"/>
    <cellStyle name="xl128" xfId="52"/>
    <cellStyle name="xl129" xfId="53"/>
    <cellStyle name="xl130" xfId="54"/>
    <cellStyle name="xl27" xfId="55"/>
    <cellStyle name="xl29" xfId="56"/>
    <cellStyle name="xl30" xfId="57"/>
    <cellStyle name="xl42" xfId="58"/>
    <cellStyle name="xl43" xfId="59"/>
    <cellStyle name="xl50" xfId="60"/>
    <cellStyle name="xl51" xfId="61"/>
    <cellStyle name="xl52" xfId="62"/>
    <cellStyle name="xl54" xfId="63"/>
    <cellStyle name="xl55" xfId="64"/>
    <cellStyle name="xl57" xfId="65"/>
    <cellStyle name="xl77" xfId="66"/>
    <cellStyle name="xl82" xfId="67"/>
    <cellStyle name="xl85" xfId="68"/>
    <cellStyle name="xl98" xfId="69"/>
    <cellStyle name="xl99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selection activeCell="A9" sqref="A9:H9"/>
    </sheetView>
  </sheetViews>
  <sheetFormatPr defaultColWidth="9.00390625" defaultRowHeight="12.75"/>
  <cols>
    <col min="1" max="1" width="23.125" style="0" customWidth="1"/>
    <col min="2" max="2" width="47.125" style="0" customWidth="1"/>
    <col min="3" max="3" width="10.25390625" style="0" customWidth="1"/>
    <col min="4" max="4" width="0.12890625" style="0" hidden="1" customWidth="1"/>
    <col min="5" max="5" width="10.125" style="0" customWidth="1"/>
    <col min="6" max="6" width="0.12890625" style="0" hidden="1" customWidth="1"/>
    <col min="7" max="7" width="8.875" style="0" hidden="1" customWidth="1"/>
    <col min="8" max="8" width="9.25390625" style="0" customWidth="1"/>
    <col min="9" max="9" width="9.875" style="0" bestFit="1" customWidth="1"/>
    <col min="10" max="10" width="10.625" style="0" bestFit="1" customWidth="1"/>
  </cols>
  <sheetData>
    <row r="1" spans="3:8" ht="12.75">
      <c r="C1" s="226" t="s">
        <v>259</v>
      </c>
      <c r="D1" s="226"/>
      <c r="E1" s="226"/>
      <c r="F1" s="226"/>
      <c r="G1" s="226"/>
      <c r="H1" s="226"/>
    </row>
    <row r="2" spans="3:8" ht="12.75">
      <c r="C2" s="226" t="s">
        <v>137</v>
      </c>
      <c r="D2" s="226"/>
      <c r="E2" s="226"/>
      <c r="F2" s="226"/>
      <c r="G2" s="226"/>
      <c r="H2" s="226"/>
    </row>
    <row r="3" spans="3:9" ht="12.75">
      <c r="C3" s="226" t="s">
        <v>328</v>
      </c>
      <c r="D3" s="226"/>
      <c r="E3" s="226"/>
      <c r="F3" s="226"/>
      <c r="G3" s="226"/>
      <c r="H3" s="226"/>
      <c r="I3" s="226"/>
    </row>
    <row r="4" spans="3:9" ht="12.75">
      <c r="C4" s="123"/>
      <c r="D4" s="123"/>
      <c r="E4" s="123"/>
      <c r="F4" s="123"/>
      <c r="G4" s="123"/>
      <c r="H4" s="123"/>
      <c r="I4" s="123"/>
    </row>
    <row r="5" spans="2:9" ht="12.75">
      <c r="B5" s="130" t="s">
        <v>258</v>
      </c>
      <c r="C5" s="123"/>
      <c r="D5" s="123"/>
      <c r="E5" s="123"/>
      <c r="F5" s="123"/>
      <c r="G5" s="123"/>
      <c r="H5" s="123"/>
      <c r="I5" s="123"/>
    </row>
    <row r="6" spans="1:8" ht="12.75" customHeight="1">
      <c r="A6" s="227" t="s">
        <v>139</v>
      </c>
      <c r="B6" s="228"/>
      <c r="C6" s="228"/>
      <c r="D6" s="228"/>
      <c r="E6" s="228"/>
      <c r="F6" s="228"/>
      <c r="G6" s="228"/>
      <c r="H6" s="228"/>
    </row>
    <row r="7" spans="1:8" ht="15" customHeight="1">
      <c r="A7" s="18"/>
      <c r="B7" s="130" t="s">
        <v>317</v>
      </c>
      <c r="C7" s="123"/>
      <c r="D7" s="123"/>
      <c r="E7" s="123"/>
      <c r="F7" s="123"/>
      <c r="G7" s="123"/>
      <c r="H7" s="123"/>
    </row>
    <row r="8" spans="1:8" ht="15">
      <c r="A8" s="11"/>
      <c r="B8" s="18"/>
      <c r="C8" s="124"/>
      <c r="D8" s="124"/>
      <c r="E8" s="124"/>
      <c r="F8" s="124"/>
      <c r="G8" s="124"/>
      <c r="H8" s="124"/>
    </row>
    <row r="9" spans="1:8" ht="30" customHeight="1">
      <c r="A9" s="225" t="s">
        <v>318</v>
      </c>
      <c r="B9" s="225"/>
      <c r="C9" s="225"/>
      <c r="D9" s="225"/>
      <c r="E9" s="225"/>
      <c r="F9" s="225"/>
      <c r="G9" s="225"/>
      <c r="H9" s="225"/>
    </row>
    <row r="10" spans="1:8" ht="18">
      <c r="A10" s="17"/>
      <c r="B10" s="17"/>
      <c r="C10" s="17"/>
      <c r="D10" s="2"/>
      <c r="H10" t="s">
        <v>77</v>
      </c>
    </row>
    <row r="11" spans="1:8" ht="39.75" customHeight="1">
      <c r="A11" s="107" t="s">
        <v>0</v>
      </c>
      <c r="B11" s="107" t="s">
        <v>1</v>
      </c>
      <c r="C11" s="108" t="s">
        <v>150</v>
      </c>
      <c r="D11" s="109"/>
      <c r="E11" s="132" t="s">
        <v>319</v>
      </c>
      <c r="F11" s="108" t="s">
        <v>65</v>
      </c>
      <c r="G11" s="108" t="s">
        <v>95</v>
      </c>
      <c r="H11" s="108" t="s">
        <v>98</v>
      </c>
    </row>
    <row r="12" spans="1:8" ht="15" customHeight="1">
      <c r="A12" s="49" t="s">
        <v>37</v>
      </c>
      <c r="B12" s="134" t="s">
        <v>103</v>
      </c>
      <c r="C12" s="135">
        <f>SUM(C13,C15,C16,C20,C24,C25,C26,C32,C34,C36,C42,C43)</f>
        <v>494613</v>
      </c>
      <c r="D12" s="135">
        <f>SUM(D13,D15,D16,D20,D25,D26,D32,D34,D36,D42,D43)</f>
        <v>0</v>
      </c>
      <c r="E12" s="135">
        <f>SUM(E13,E15,E16,E20,E24,E25,E26,E32,E34,E36,E42,E43)</f>
        <v>224994.19999999998</v>
      </c>
      <c r="F12" s="19" t="e">
        <f>IF(E12=0,0,E12/D12*100)</f>
        <v>#DIV/0!</v>
      </c>
      <c r="G12" s="19" t="e">
        <f>IF(E12=0,0,E12/D12*100)</f>
        <v>#DIV/0!</v>
      </c>
      <c r="H12" s="19">
        <f>IF(E12=0,0,E12/C12*100)</f>
        <v>45.4889378160299</v>
      </c>
    </row>
    <row r="13" spans="1:8" ht="16.5" customHeight="1">
      <c r="A13" s="49" t="s">
        <v>38</v>
      </c>
      <c r="B13" s="134" t="s">
        <v>17</v>
      </c>
      <c r="C13" s="135">
        <v>310288</v>
      </c>
      <c r="D13" s="136">
        <f>SUM(D14)</f>
        <v>0</v>
      </c>
      <c r="E13" s="135">
        <f>SUM(E14)</f>
        <v>144724.5</v>
      </c>
      <c r="F13" s="19" t="e">
        <f aca="true" t="shared" si="0" ref="F13:F25">IF(E13=0,0,E13/D13*100)</f>
        <v>#DIV/0!</v>
      </c>
      <c r="G13" s="19" t="e">
        <f aca="true" t="shared" si="1" ref="G13:G55">IF(E13=0,0,E13/D13*100)</f>
        <v>#DIV/0!</v>
      </c>
      <c r="H13" s="19">
        <f aca="true" t="shared" si="2" ref="H13:H57">IF(E13=0,0,E13/C13*100)</f>
        <v>46.641990666735424</v>
      </c>
    </row>
    <row r="14" spans="1:8" ht="18.75" customHeight="1">
      <c r="A14" s="31" t="s">
        <v>39</v>
      </c>
      <c r="B14" s="50" t="s">
        <v>2</v>
      </c>
      <c r="C14" s="118">
        <v>310288</v>
      </c>
      <c r="D14" s="51"/>
      <c r="E14" s="121">
        <v>144724.5</v>
      </c>
      <c r="F14" s="52" t="e">
        <f t="shared" si="0"/>
        <v>#DIV/0!</v>
      </c>
      <c r="G14" s="71" t="e">
        <f t="shared" si="1"/>
        <v>#DIV/0!</v>
      </c>
      <c r="H14" s="71">
        <f t="shared" si="2"/>
        <v>46.641990666735424</v>
      </c>
    </row>
    <row r="15" spans="1:8" s="117" customFormat="1" ht="53.25" customHeight="1">
      <c r="A15" s="137" t="s">
        <v>138</v>
      </c>
      <c r="B15" s="138" t="s">
        <v>147</v>
      </c>
      <c r="C15" s="135">
        <v>8516</v>
      </c>
      <c r="D15" s="139"/>
      <c r="E15" s="140">
        <v>3481.8</v>
      </c>
      <c r="F15" s="141"/>
      <c r="G15" s="142"/>
      <c r="H15" s="19">
        <f t="shared" si="2"/>
        <v>40.88539220291217</v>
      </c>
    </row>
    <row r="16" spans="1:8" ht="18.75" customHeight="1">
      <c r="A16" s="49" t="s">
        <v>40</v>
      </c>
      <c r="B16" s="134" t="s">
        <v>4</v>
      </c>
      <c r="C16" s="135">
        <f>SUM(C17:C19)</f>
        <v>54438</v>
      </c>
      <c r="D16" s="135">
        <f>SUM(D17:D19)</f>
        <v>0</v>
      </c>
      <c r="E16" s="135">
        <f>SUM(E17:E19)</f>
        <v>23090.5</v>
      </c>
      <c r="F16" s="19" t="e">
        <f t="shared" si="0"/>
        <v>#DIV/0!</v>
      </c>
      <c r="G16" s="19" t="e">
        <f t="shared" si="1"/>
        <v>#DIV/0!</v>
      </c>
      <c r="H16" s="19">
        <f t="shared" si="2"/>
        <v>42.416143135309895</v>
      </c>
    </row>
    <row r="17" spans="1:8" ht="25.5">
      <c r="A17" s="31" t="s">
        <v>59</v>
      </c>
      <c r="B17" s="50" t="s">
        <v>18</v>
      </c>
      <c r="C17" s="118">
        <v>49632</v>
      </c>
      <c r="D17" s="51"/>
      <c r="E17" s="125">
        <v>20145.2</v>
      </c>
      <c r="F17" s="94" t="e">
        <f t="shared" si="0"/>
        <v>#DIV/0!</v>
      </c>
      <c r="G17" s="71" t="e">
        <f t="shared" si="1"/>
        <v>#DIV/0!</v>
      </c>
      <c r="H17" s="71">
        <f t="shared" si="2"/>
        <v>40.5891360412637</v>
      </c>
    </row>
    <row r="18" spans="1:8" ht="12.75">
      <c r="A18" s="31" t="s">
        <v>70</v>
      </c>
      <c r="B18" s="50" t="s">
        <v>71</v>
      </c>
      <c r="C18" s="118">
        <v>8</v>
      </c>
      <c r="D18" s="51"/>
      <c r="E18" s="125">
        <v>528.6</v>
      </c>
      <c r="F18" s="94"/>
      <c r="G18" s="71"/>
      <c r="H18" s="71">
        <f t="shared" si="2"/>
        <v>6607.5</v>
      </c>
    </row>
    <row r="19" spans="1:8" ht="38.25">
      <c r="A19" s="31" t="s">
        <v>130</v>
      </c>
      <c r="B19" s="50" t="s">
        <v>131</v>
      </c>
      <c r="C19" s="118">
        <v>4798</v>
      </c>
      <c r="D19" s="51"/>
      <c r="E19" s="125">
        <v>2416.7</v>
      </c>
      <c r="F19" s="94" t="e">
        <f t="shared" si="0"/>
        <v>#DIV/0!</v>
      </c>
      <c r="G19" s="71" t="e">
        <f t="shared" si="1"/>
        <v>#DIV/0!</v>
      </c>
      <c r="H19" s="71">
        <f t="shared" si="2"/>
        <v>50.368903709879106</v>
      </c>
    </row>
    <row r="20" spans="1:8" ht="12.75">
      <c r="A20" s="49" t="s">
        <v>41</v>
      </c>
      <c r="B20" s="134" t="s">
        <v>5</v>
      </c>
      <c r="C20" s="135">
        <f>SUM(C21:C22)</f>
        <v>56638</v>
      </c>
      <c r="D20" s="135">
        <f>SUM(D21:D22)</f>
        <v>0</v>
      </c>
      <c r="E20" s="135">
        <f>SUM(E21:E22)</f>
        <v>19654.3</v>
      </c>
      <c r="F20" s="19" t="e">
        <f t="shared" si="0"/>
        <v>#DIV/0!</v>
      </c>
      <c r="G20" s="19" t="e">
        <f t="shared" si="1"/>
        <v>#DIV/0!</v>
      </c>
      <c r="H20" s="19">
        <f t="shared" si="2"/>
        <v>34.70161375754793</v>
      </c>
    </row>
    <row r="21" spans="1:8" ht="18" customHeight="1">
      <c r="A21" s="31" t="s">
        <v>60</v>
      </c>
      <c r="B21" s="50" t="s">
        <v>6</v>
      </c>
      <c r="C21" s="119">
        <v>20899</v>
      </c>
      <c r="D21" s="53"/>
      <c r="E21" s="60">
        <v>4512.5</v>
      </c>
      <c r="F21" s="54" t="e">
        <f t="shared" si="0"/>
        <v>#DIV/0!</v>
      </c>
      <c r="G21" s="71" t="e">
        <f t="shared" si="1"/>
        <v>#DIV/0!</v>
      </c>
      <c r="H21" s="70">
        <f t="shared" si="2"/>
        <v>21.5919421981913</v>
      </c>
    </row>
    <row r="22" spans="1:8" ht="13.5" customHeight="1">
      <c r="A22" s="31" t="s">
        <v>64</v>
      </c>
      <c r="B22" s="50" t="s">
        <v>3</v>
      </c>
      <c r="C22" s="119">
        <v>35739</v>
      </c>
      <c r="D22" s="53"/>
      <c r="E22" s="60">
        <v>15141.8</v>
      </c>
      <c r="F22" s="54" t="e">
        <f t="shared" si="0"/>
        <v>#DIV/0!</v>
      </c>
      <c r="G22" s="71" t="e">
        <f t="shared" si="1"/>
        <v>#DIV/0!</v>
      </c>
      <c r="H22" s="70">
        <f t="shared" si="2"/>
        <v>42.36772153669661</v>
      </c>
    </row>
    <row r="23" spans="1:8" ht="27.75" customHeight="1" hidden="1">
      <c r="A23" s="49" t="s">
        <v>72</v>
      </c>
      <c r="B23" s="33" t="s">
        <v>100</v>
      </c>
      <c r="C23" s="84">
        <v>0</v>
      </c>
      <c r="D23" s="55"/>
      <c r="E23" s="120">
        <v>0</v>
      </c>
      <c r="F23" s="54"/>
      <c r="G23" s="56">
        <v>0</v>
      </c>
      <c r="H23" s="70">
        <f t="shared" si="2"/>
        <v>0</v>
      </c>
    </row>
    <row r="24" spans="1:8" ht="27.75" customHeight="1">
      <c r="A24" s="49" t="s">
        <v>261</v>
      </c>
      <c r="B24" s="33" t="s">
        <v>100</v>
      </c>
      <c r="C24" s="84">
        <v>24</v>
      </c>
      <c r="D24" s="55"/>
      <c r="E24" s="120">
        <v>25.4</v>
      </c>
      <c r="F24" s="54"/>
      <c r="G24" s="56"/>
      <c r="H24" s="62">
        <f t="shared" si="2"/>
        <v>105.83333333333333</v>
      </c>
    </row>
    <row r="25" spans="1:8" ht="16.5" customHeight="1">
      <c r="A25" s="49" t="s">
        <v>42</v>
      </c>
      <c r="B25" s="134" t="s">
        <v>99</v>
      </c>
      <c r="C25" s="145">
        <v>11320</v>
      </c>
      <c r="D25" s="146"/>
      <c r="E25" s="120">
        <v>4618</v>
      </c>
      <c r="F25" s="56" t="e">
        <f t="shared" si="0"/>
        <v>#DIV/0!</v>
      </c>
      <c r="G25" s="19" t="e">
        <f t="shared" si="1"/>
        <v>#DIV/0!</v>
      </c>
      <c r="H25" s="19">
        <f t="shared" si="2"/>
        <v>40.795053003533575</v>
      </c>
    </row>
    <row r="26" spans="1:8" ht="39.75" customHeight="1">
      <c r="A26" s="49" t="s">
        <v>43</v>
      </c>
      <c r="B26" s="134" t="s">
        <v>19</v>
      </c>
      <c r="C26" s="147">
        <f>SUM(C27:C30)</f>
        <v>26000</v>
      </c>
      <c r="D26" s="147">
        <f>SUM(D27:D30)</f>
        <v>0</v>
      </c>
      <c r="E26" s="147">
        <f>SUM(E27:E30)</f>
        <v>17419.4</v>
      </c>
      <c r="F26" s="56" t="e">
        <f>IF(E26=0,0,E26/D26*100)</f>
        <v>#DIV/0!</v>
      </c>
      <c r="G26" s="56" t="e">
        <f t="shared" si="1"/>
        <v>#DIV/0!</v>
      </c>
      <c r="H26" s="56">
        <f t="shared" si="2"/>
        <v>66.99769230769232</v>
      </c>
    </row>
    <row r="27" spans="1:8" ht="76.5" customHeight="1">
      <c r="A27" s="31" t="s">
        <v>119</v>
      </c>
      <c r="B27" s="32" t="s">
        <v>85</v>
      </c>
      <c r="C27" s="63">
        <v>19000</v>
      </c>
      <c r="D27" s="53"/>
      <c r="E27" s="60">
        <v>14246.6</v>
      </c>
      <c r="F27" s="54" t="e">
        <f aca="true" t="shared" si="3" ref="F27:F45">IF(E27=0,0,E27/D27*100)</f>
        <v>#DIV/0!</v>
      </c>
      <c r="G27" s="70" t="e">
        <f t="shared" si="1"/>
        <v>#DIV/0!</v>
      </c>
      <c r="H27" s="70">
        <f t="shared" si="2"/>
        <v>74.98210526315789</v>
      </c>
    </row>
    <row r="28" spans="1:8" ht="79.5" customHeight="1">
      <c r="A28" s="31" t="s">
        <v>91</v>
      </c>
      <c r="B28" s="32" t="s">
        <v>123</v>
      </c>
      <c r="C28" s="63">
        <v>500</v>
      </c>
      <c r="D28" s="53"/>
      <c r="E28" s="60">
        <v>257.9</v>
      </c>
      <c r="F28" s="54" t="e">
        <f t="shared" si="3"/>
        <v>#DIV/0!</v>
      </c>
      <c r="G28" s="70">
        <v>0</v>
      </c>
      <c r="H28" s="70">
        <f t="shared" si="2"/>
        <v>51.57999999999999</v>
      </c>
    </row>
    <row r="29" spans="1:8" ht="51.75" customHeight="1">
      <c r="A29" s="31" t="s">
        <v>73</v>
      </c>
      <c r="B29" s="32" t="s">
        <v>74</v>
      </c>
      <c r="C29" s="63">
        <v>500</v>
      </c>
      <c r="D29" s="53"/>
      <c r="E29" s="60">
        <v>396.9</v>
      </c>
      <c r="F29" s="54" t="e">
        <f t="shared" si="3"/>
        <v>#DIV/0!</v>
      </c>
      <c r="G29" s="70" t="e">
        <f t="shared" si="1"/>
        <v>#DIV/0!</v>
      </c>
      <c r="H29" s="70">
        <f t="shared" si="2"/>
        <v>79.38</v>
      </c>
    </row>
    <row r="30" spans="1:8" ht="80.25" customHeight="1">
      <c r="A30" s="31" t="s">
        <v>102</v>
      </c>
      <c r="B30" s="32" t="s">
        <v>124</v>
      </c>
      <c r="C30" s="63">
        <v>6000</v>
      </c>
      <c r="D30" s="57"/>
      <c r="E30" s="122">
        <v>2518</v>
      </c>
      <c r="F30" s="58" t="e">
        <f t="shared" si="3"/>
        <v>#DIV/0!</v>
      </c>
      <c r="G30" s="70" t="e">
        <f t="shared" si="1"/>
        <v>#DIV/0!</v>
      </c>
      <c r="H30" s="70">
        <f t="shared" si="2"/>
        <v>41.96666666666667</v>
      </c>
    </row>
    <row r="31" spans="1:8" ht="76.5" customHeight="1" hidden="1">
      <c r="A31" s="31" t="s">
        <v>87</v>
      </c>
      <c r="B31" s="32" t="s">
        <v>86</v>
      </c>
      <c r="C31" s="63"/>
      <c r="D31" s="57"/>
      <c r="E31" s="122"/>
      <c r="F31" s="58">
        <f t="shared" si="3"/>
        <v>0</v>
      </c>
      <c r="G31" s="70">
        <f t="shared" si="1"/>
        <v>0</v>
      </c>
      <c r="H31" s="70">
        <f t="shared" si="2"/>
        <v>0</v>
      </c>
    </row>
    <row r="32" spans="1:8" ht="25.5">
      <c r="A32" s="49" t="s">
        <v>44</v>
      </c>
      <c r="B32" s="134" t="s">
        <v>20</v>
      </c>
      <c r="C32" s="145">
        <v>5030</v>
      </c>
      <c r="D32" s="149">
        <f>D33</f>
        <v>0</v>
      </c>
      <c r="E32" s="145">
        <v>1658.8</v>
      </c>
      <c r="F32" s="56" t="e">
        <f t="shared" si="3"/>
        <v>#DIV/0!</v>
      </c>
      <c r="G32" s="56" t="e">
        <f t="shared" si="1"/>
        <v>#DIV/0!</v>
      </c>
      <c r="H32" s="56">
        <f t="shared" si="2"/>
        <v>32.97813121272365</v>
      </c>
    </row>
    <row r="33" spans="1:8" ht="25.5">
      <c r="A33" s="31" t="s">
        <v>45</v>
      </c>
      <c r="B33" s="50" t="s">
        <v>12</v>
      </c>
      <c r="C33" s="119">
        <v>5030</v>
      </c>
      <c r="D33" s="53"/>
      <c r="E33" s="60">
        <v>1658.8</v>
      </c>
      <c r="F33" s="54" t="e">
        <f t="shared" si="3"/>
        <v>#DIV/0!</v>
      </c>
      <c r="G33" s="70" t="e">
        <f t="shared" si="1"/>
        <v>#DIV/0!</v>
      </c>
      <c r="H33" s="70">
        <f t="shared" si="2"/>
        <v>32.97813121272365</v>
      </c>
    </row>
    <row r="34" spans="1:9" ht="38.25">
      <c r="A34" s="143" t="s">
        <v>142</v>
      </c>
      <c r="B34" s="134" t="s">
        <v>148</v>
      </c>
      <c r="C34" s="145">
        <v>50</v>
      </c>
      <c r="D34" s="55"/>
      <c r="E34" s="120">
        <v>21.1</v>
      </c>
      <c r="F34" s="62"/>
      <c r="G34" s="56"/>
      <c r="H34" s="56">
        <f t="shared" si="2"/>
        <v>42.2</v>
      </c>
      <c r="I34" s="29"/>
    </row>
    <row r="35" spans="1:9" ht="25.5">
      <c r="A35" s="157" t="s">
        <v>143</v>
      </c>
      <c r="B35" s="50" t="s">
        <v>149</v>
      </c>
      <c r="C35" s="158">
        <v>50</v>
      </c>
      <c r="D35" s="55"/>
      <c r="E35" s="222">
        <v>21.1</v>
      </c>
      <c r="F35" s="62"/>
      <c r="G35" s="56"/>
      <c r="H35" s="56">
        <f t="shared" si="2"/>
        <v>42.2</v>
      </c>
      <c r="I35" s="29"/>
    </row>
    <row r="36" spans="1:8" s="90" customFormat="1" ht="27" customHeight="1">
      <c r="A36" s="49" t="s">
        <v>61</v>
      </c>
      <c r="B36" s="134" t="s">
        <v>62</v>
      </c>
      <c r="C36" s="120">
        <f>SUM(C37:C41)</f>
        <v>15209</v>
      </c>
      <c r="D36" s="120">
        <f>SUM(D37:D41)</f>
        <v>0</v>
      </c>
      <c r="E36" s="120">
        <f>SUM(E37:E41)</f>
        <v>6492.1</v>
      </c>
      <c r="F36" s="56" t="e">
        <f t="shared" si="3"/>
        <v>#DIV/0!</v>
      </c>
      <c r="G36" s="56" t="e">
        <f t="shared" si="1"/>
        <v>#DIV/0!</v>
      </c>
      <c r="H36" s="56">
        <f t="shared" si="2"/>
        <v>42.68590965875469</v>
      </c>
    </row>
    <row r="37" spans="1:8" ht="29.25" customHeight="1">
      <c r="A37" s="48" t="s">
        <v>89</v>
      </c>
      <c r="B37" s="59" t="s">
        <v>90</v>
      </c>
      <c r="C37" s="60">
        <v>731</v>
      </c>
      <c r="D37" s="53"/>
      <c r="E37" s="60">
        <v>416.3</v>
      </c>
      <c r="F37" s="56"/>
      <c r="G37" s="41" t="e">
        <f t="shared" si="1"/>
        <v>#DIV/0!</v>
      </c>
      <c r="H37" s="106">
        <f t="shared" si="2"/>
        <v>56.949384404924764</v>
      </c>
    </row>
    <row r="38" spans="1:8" ht="78" customHeight="1" hidden="1">
      <c r="A38" s="48" t="s">
        <v>127</v>
      </c>
      <c r="B38" s="59" t="s">
        <v>128</v>
      </c>
      <c r="C38" s="60">
        <v>0</v>
      </c>
      <c r="D38" s="53"/>
      <c r="E38" s="60">
        <v>0</v>
      </c>
      <c r="F38" s="56"/>
      <c r="G38" s="41"/>
      <c r="H38" s="56"/>
    </row>
    <row r="39" spans="1:8" ht="96.75" customHeight="1">
      <c r="A39" s="31" t="s">
        <v>120</v>
      </c>
      <c r="B39" s="32" t="s">
        <v>121</v>
      </c>
      <c r="C39" s="63">
        <v>4478</v>
      </c>
      <c r="D39" s="60"/>
      <c r="E39" s="60">
        <v>926.7</v>
      </c>
      <c r="F39" s="54" t="e">
        <f t="shared" si="3"/>
        <v>#DIV/0!</v>
      </c>
      <c r="G39" s="70" t="e">
        <f t="shared" si="1"/>
        <v>#DIV/0!</v>
      </c>
      <c r="H39" s="106">
        <f t="shared" si="2"/>
        <v>20.694506476105406</v>
      </c>
    </row>
    <row r="40" spans="1:8" ht="51">
      <c r="A40" s="31" t="s">
        <v>122</v>
      </c>
      <c r="B40" s="32" t="s">
        <v>88</v>
      </c>
      <c r="C40" s="63">
        <v>10000</v>
      </c>
      <c r="D40" s="60"/>
      <c r="E40" s="60">
        <v>5106.6</v>
      </c>
      <c r="F40" s="54" t="e">
        <f t="shared" si="3"/>
        <v>#DIV/0!</v>
      </c>
      <c r="G40" s="70" t="e">
        <f t="shared" si="1"/>
        <v>#DIV/0!</v>
      </c>
      <c r="H40" s="70">
        <f t="shared" si="2"/>
        <v>51.066</v>
      </c>
    </row>
    <row r="41" spans="1:8" ht="63.75">
      <c r="A41" s="31" t="s">
        <v>135</v>
      </c>
      <c r="B41" s="50" t="s">
        <v>136</v>
      </c>
      <c r="C41" s="63">
        <v>0</v>
      </c>
      <c r="D41" s="60"/>
      <c r="E41" s="60">
        <v>42.5</v>
      </c>
      <c r="F41" s="54"/>
      <c r="G41" s="70" t="e">
        <f t="shared" si="1"/>
        <v>#DIV/0!</v>
      </c>
      <c r="H41" s="70">
        <v>0</v>
      </c>
    </row>
    <row r="42" spans="1:8" ht="18.75" customHeight="1">
      <c r="A42" s="49" t="s">
        <v>46</v>
      </c>
      <c r="B42" s="134" t="s">
        <v>21</v>
      </c>
      <c r="C42" s="147">
        <v>6600</v>
      </c>
      <c r="D42" s="148"/>
      <c r="E42" s="147">
        <v>3759.6</v>
      </c>
      <c r="F42" s="56" t="e">
        <f t="shared" si="3"/>
        <v>#DIV/0!</v>
      </c>
      <c r="G42" s="56" t="e">
        <f t="shared" si="1"/>
        <v>#DIV/0!</v>
      </c>
      <c r="H42" s="56">
        <f t="shared" si="2"/>
        <v>56.96363636363636</v>
      </c>
    </row>
    <row r="43" spans="1:8" ht="25.5">
      <c r="A43" s="49" t="s">
        <v>76</v>
      </c>
      <c r="B43" s="134" t="s">
        <v>144</v>
      </c>
      <c r="C43" s="147">
        <v>500</v>
      </c>
      <c r="D43" s="148"/>
      <c r="E43" s="147">
        <v>48.7</v>
      </c>
      <c r="F43" s="56" t="e">
        <f t="shared" si="3"/>
        <v>#DIV/0!</v>
      </c>
      <c r="G43" s="56">
        <v>0</v>
      </c>
      <c r="H43" s="56">
        <f>IF(E43=0,0,E43/C43*100)</f>
        <v>9.74</v>
      </c>
    </row>
    <row r="44" spans="1:8" ht="15.75" customHeight="1" hidden="1">
      <c r="A44" s="49" t="s">
        <v>92</v>
      </c>
      <c r="B44" s="134" t="s">
        <v>93</v>
      </c>
      <c r="C44" s="147"/>
      <c r="D44" s="148"/>
      <c r="E44" s="147"/>
      <c r="F44" s="56">
        <f t="shared" si="3"/>
        <v>0</v>
      </c>
      <c r="G44" s="56">
        <v>0</v>
      </c>
      <c r="H44" s="56">
        <v>0</v>
      </c>
    </row>
    <row r="45" spans="1:8" ht="17.25" customHeight="1">
      <c r="A45" s="36" t="s">
        <v>47</v>
      </c>
      <c r="B45" s="150" t="s">
        <v>22</v>
      </c>
      <c r="C45" s="144">
        <f>SUM(C46+C47+C52-C54)</f>
        <v>1131605.5</v>
      </c>
      <c r="D45" s="144">
        <f>SUM(D46+D47+D52-D54)</f>
        <v>83486</v>
      </c>
      <c r="E45" s="151">
        <f>SUM(E47,E52:E54)</f>
        <v>564043.6999999998</v>
      </c>
      <c r="F45" s="56">
        <f t="shared" si="3"/>
        <v>675.6147138442371</v>
      </c>
      <c r="G45" s="19">
        <f t="shared" si="1"/>
        <v>675.6147138442371</v>
      </c>
      <c r="H45" s="56">
        <f>IF(E45=0,0,E45/C45*100)</f>
        <v>49.84455271735599</v>
      </c>
    </row>
    <row r="46" spans="1:8" s="90" customFormat="1" ht="33" customHeight="1" hidden="1">
      <c r="A46" s="34" t="s">
        <v>117</v>
      </c>
      <c r="B46" s="88" t="s">
        <v>126</v>
      </c>
      <c r="C46" s="89">
        <v>0</v>
      </c>
      <c r="D46" s="89"/>
      <c r="E46" s="89">
        <v>0</v>
      </c>
      <c r="F46" s="70"/>
      <c r="G46" s="71"/>
      <c r="H46" s="106">
        <v>0</v>
      </c>
    </row>
    <row r="47" spans="1:8" ht="33.75" customHeight="1">
      <c r="A47" s="34" t="s">
        <v>48</v>
      </c>
      <c r="B47" s="35" t="s">
        <v>75</v>
      </c>
      <c r="C47" s="72">
        <f>SUM(C48:C51)</f>
        <v>1128994</v>
      </c>
      <c r="D47" s="72">
        <f>SUM(D48:D51)</f>
        <v>83486</v>
      </c>
      <c r="E47" s="72">
        <f>SUM(E48:E51)</f>
        <v>574934.3999999999</v>
      </c>
      <c r="F47" s="56"/>
      <c r="G47" s="70"/>
      <c r="H47" s="70">
        <f aca="true" t="shared" si="4" ref="H47:H52">IF(E47=0,0,E47/C47*100)</f>
        <v>50.92448675546548</v>
      </c>
    </row>
    <row r="48" spans="1:8" ht="30" customHeight="1">
      <c r="A48" s="36" t="s">
        <v>283</v>
      </c>
      <c r="B48" s="150" t="s">
        <v>287</v>
      </c>
      <c r="C48" s="144">
        <v>87052.4</v>
      </c>
      <c r="D48" s="144">
        <v>83486</v>
      </c>
      <c r="E48" s="144">
        <v>79189.4</v>
      </c>
      <c r="F48" s="56"/>
      <c r="G48" s="56"/>
      <c r="H48" s="56">
        <f t="shared" si="4"/>
        <v>90.96750922432926</v>
      </c>
    </row>
    <row r="49" spans="1:8" ht="41.25" customHeight="1">
      <c r="A49" s="36" t="s">
        <v>284</v>
      </c>
      <c r="B49" s="150" t="s">
        <v>289</v>
      </c>
      <c r="C49" s="144">
        <v>247040.6</v>
      </c>
      <c r="D49" s="154"/>
      <c r="E49" s="155">
        <v>80494</v>
      </c>
      <c r="F49" s="62"/>
      <c r="G49" s="56"/>
      <c r="H49" s="56">
        <f t="shared" si="4"/>
        <v>32.583308168778736</v>
      </c>
    </row>
    <row r="50" spans="1:8" ht="31.5" customHeight="1">
      <c r="A50" s="36" t="s">
        <v>285</v>
      </c>
      <c r="B50" s="150" t="s">
        <v>288</v>
      </c>
      <c r="C50" s="144">
        <v>768396.3</v>
      </c>
      <c r="D50" s="154"/>
      <c r="E50" s="154">
        <v>414613.3</v>
      </c>
      <c r="F50" s="62"/>
      <c r="G50" s="56"/>
      <c r="H50" s="56">
        <f t="shared" si="4"/>
        <v>53.95826346378815</v>
      </c>
    </row>
    <row r="51" spans="1:8" ht="21" customHeight="1">
      <c r="A51" s="36" t="s">
        <v>286</v>
      </c>
      <c r="B51" s="150" t="s">
        <v>133</v>
      </c>
      <c r="C51" s="156">
        <v>26504.7</v>
      </c>
      <c r="D51" s="114"/>
      <c r="E51" s="38">
        <v>637.7</v>
      </c>
      <c r="F51" s="114"/>
      <c r="G51" s="21"/>
      <c r="H51" s="56">
        <f t="shared" si="4"/>
        <v>2.4059883718736677</v>
      </c>
    </row>
    <row r="52" spans="1:8" ht="30" customHeight="1">
      <c r="A52" s="36" t="s">
        <v>118</v>
      </c>
      <c r="B52" s="150" t="s">
        <v>125</v>
      </c>
      <c r="C52" s="156">
        <v>2611.5</v>
      </c>
      <c r="D52" s="114"/>
      <c r="E52" s="38">
        <v>2474</v>
      </c>
      <c r="F52" s="114"/>
      <c r="G52" s="21"/>
      <c r="H52" s="21">
        <f t="shared" si="4"/>
        <v>94.73482672793413</v>
      </c>
    </row>
    <row r="53" spans="1:8" ht="81" customHeight="1">
      <c r="A53" s="34" t="s">
        <v>140</v>
      </c>
      <c r="B53" s="88" t="s">
        <v>132</v>
      </c>
      <c r="C53" s="91">
        <v>0</v>
      </c>
      <c r="D53" s="61"/>
      <c r="E53" s="92">
        <v>36.2</v>
      </c>
      <c r="F53" s="61"/>
      <c r="G53" s="73"/>
      <c r="H53" s="73">
        <v>0</v>
      </c>
    </row>
    <row r="54" spans="1:8" ht="56.25" customHeight="1">
      <c r="A54" s="34" t="s">
        <v>113</v>
      </c>
      <c r="B54" s="50" t="s">
        <v>106</v>
      </c>
      <c r="C54" s="91">
        <v>0</v>
      </c>
      <c r="D54" s="102"/>
      <c r="E54" s="103">
        <v>-13400.9</v>
      </c>
      <c r="F54" s="102"/>
      <c r="G54" s="73"/>
      <c r="H54" s="75">
        <v>0</v>
      </c>
    </row>
    <row r="55" spans="1:9" ht="18" customHeight="1">
      <c r="A55" s="36"/>
      <c r="B55" s="150" t="s">
        <v>9</v>
      </c>
      <c r="C55" s="151">
        <f>(C45+C12)</f>
        <v>1626218.5</v>
      </c>
      <c r="D55" s="151">
        <f>(D45+D12)</f>
        <v>83486</v>
      </c>
      <c r="E55" s="151">
        <f>(E45+E12)</f>
        <v>789037.8999999998</v>
      </c>
      <c r="F55" s="79"/>
      <c r="G55" s="152">
        <f t="shared" si="1"/>
        <v>945.1140310950336</v>
      </c>
      <c r="H55" s="153">
        <f>IF(E55=0,0,E55/C55*100)</f>
        <v>48.51979607906316</v>
      </c>
      <c r="I55" s="77"/>
    </row>
    <row r="56" spans="1:10" ht="19.5" customHeight="1" hidden="1">
      <c r="A56" s="46">
        <v>1050201040000000</v>
      </c>
      <c r="B56" s="88" t="s">
        <v>145</v>
      </c>
      <c r="C56" s="126"/>
      <c r="D56" s="128"/>
      <c r="E56" s="126"/>
      <c r="F56" s="127"/>
      <c r="G56" s="127">
        <v>100</v>
      </c>
      <c r="H56" s="82">
        <f t="shared" si="2"/>
        <v>0</v>
      </c>
      <c r="J56" s="131"/>
    </row>
    <row r="57" spans="1:8" ht="18" customHeight="1" hidden="1">
      <c r="A57" s="46">
        <v>1050201040000000</v>
      </c>
      <c r="B57" s="35" t="s">
        <v>84</v>
      </c>
      <c r="C57" s="80"/>
      <c r="D57" s="80"/>
      <c r="E57" s="80"/>
      <c r="F57" s="81"/>
      <c r="G57" s="81">
        <v>100</v>
      </c>
      <c r="H57" s="82">
        <f t="shared" si="2"/>
        <v>0</v>
      </c>
    </row>
    <row r="58" spans="1:8" ht="17.25" customHeight="1" hidden="1">
      <c r="A58" s="46"/>
      <c r="B58" s="88" t="s">
        <v>146</v>
      </c>
      <c r="C58" s="126">
        <v>0</v>
      </c>
      <c r="D58" s="126"/>
      <c r="E58" s="126"/>
      <c r="F58" s="127"/>
      <c r="G58" s="127"/>
      <c r="H58" s="129">
        <v>0</v>
      </c>
    </row>
    <row r="59" spans="1:8" ht="27" customHeight="1">
      <c r="A59" s="65"/>
      <c r="B59" s="66"/>
      <c r="C59" s="110"/>
      <c r="D59" s="67"/>
      <c r="E59" s="110"/>
      <c r="F59" s="68"/>
      <c r="G59" s="68"/>
      <c r="H59" s="69"/>
    </row>
    <row r="60" spans="1:9" ht="12.75">
      <c r="A60" s="64"/>
      <c r="B60" s="87"/>
      <c r="C60" s="76"/>
      <c r="D60" s="64"/>
      <c r="E60" s="76"/>
      <c r="F60" s="64"/>
      <c r="G60" s="64"/>
      <c r="I60" s="77"/>
    </row>
    <row r="61" spans="1:8" ht="29.25" customHeight="1">
      <c r="A61" s="229"/>
      <c r="B61" s="230"/>
      <c r="C61" s="230"/>
      <c r="D61" s="230"/>
      <c r="E61" s="230"/>
      <c r="F61" s="230"/>
      <c r="G61" s="230"/>
      <c r="H61" s="230"/>
    </row>
    <row r="62" spans="1:7" ht="14.25" customHeight="1">
      <c r="A62" s="64"/>
      <c r="B62" s="87"/>
      <c r="C62" s="64"/>
      <c r="D62" s="64"/>
      <c r="F62" s="64"/>
      <c r="G62" s="64"/>
    </row>
    <row r="63" spans="1:7" ht="12.75">
      <c r="A63" s="64"/>
      <c r="B63" s="64"/>
      <c r="C63" s="64"/>
      <c r="D63" s="64"/>
      <c r="E63" s="64"/>
      <c r="F63" s="64"/>
      <c r="G63" s="64"/>
    </row>
    <row r="64" spans="1:7" ht="12.75">
      <c r="A64" s="64"/>
      <c r="B64" s="64"/>
      <c r="C64" s="64"/>
      <c r="D64" s="64"/>
      <c r="E64" s="64"/>
      <c r="F64" s="64"/>
      <c r="G64" s="64"/>
    </row>
    <row r="65" spans="1:7" ht="12.75">
      <c r="A65" s="64"/>
      <c r="B65" s="64"/>
      <c r="C65" s="64"/>
      <c r="D65" s="64"/>
      <c r="E65" s="64"/>
      <c r="F65" s="64"/>
      <c r="G65" s="64"/>
    </row>
    <row r="66" spans="1:8" ht="54" customHeight="1">
      <c r="A66" s="224"/>
      <c r="B66" s="224"/>
      <c r="C66" s="224"/>
      <c r="D66" s="224"/>
      <c r="E66" s="224"/>
      <c r="F66" s="224"/>
      <c r="G66" s="224"/>
      <c r="H66" s="224"/>
    </row>
    <row r="68" ht="12.75" customHeight="1" hidden="1"/>
    <row r="70" spans="1:8" ht="28.5" customHeight="1">
      <c r="A70" s="223"/>
      <c r="B70" s="223"/>
      <c r="C70" s="223"/>
      <c r="D70" s="223"/>
      <c r="E70" s="223"/>
      <c r="F70" s="223"/>
      <c r="G70" s="223"/>
      <c r="H70" s="223"/>
    </row>
    <row r="71" spans="1:8" ht="16.5" customHeight="1">
      <c r="A71" s="223"/>
      <c r="B71" s="223"/>
      <c r="C71" s="223"/>
      <c r="D71" s="223"/>
      <c r="E71" s="223"/>
      <c r="F71" s="223"/>
      <c r="G71" s="223"/>
      <c r="H71" s="223"/>
    </row>
    <row r="72" spans="1:8" ht="15" customHeight="1" hidden="1">
      <c r="A72" s="223"/>
      <c r="B72" s="223"/>
      <c r="C72" s="223"/>
      <c r="D72" s="223"/>
      <c r="E72" s="223"/>
      <c r="F72" s="223"/>
      <c r="G72" s="223"/>
      <c r="H72" s="223"/>
    </row>
    <row r="73" spans="1:8" ht="0.75" customHeight="1">
      <c r="A73" s="223"/>
      <c r="B73" s="223"/>
      <c r="C73" s="223"/>
      <c r="D73" s="223"/>
      <c r="E73" s="223"/>
      <c r="F73" s="223"/>
      <c r="G73" s="223"/>
      <c r="H73" s="223"/>
    </row>
    <row r="74" ht="18" customHeight="1">
      <c r="B74" s="6"/>
    </row>
    <row r="75" ht="16.5" customHeight="1">
      <c r="B75" s="6"/>
    </row>
    <row r="76" ht="15" customHeight="1">
      <c r="B76" s="6"/>
    </row>
    <row r="77" ht="26.25" customHeight="1">
      <c r="B77" s="6"/>
    </row>
    <row r="78" ht="15.75" customHeight="1"/>
    <row r="79" ht="15" customHeight="1"/>
    <row r="80" ht="14.25" customHeight="1"/>
    <row r="81" ht="15" customHeight="1"/>
    <row r="82" ht="15.75" customHeight="1"/>
    <row r="83" ht="13.5" customHeight="1"/>
    <row r="84" ht="15" customHeight="1"/>
    <row r="85" ht="16.5" customHeight="1"/>
    <row r="86" ht="13.5" customHeight="1"/>
    <row r="87" ht="15.75" customHeight="1"/>
    <row r="88" ht="15.75" customHeight="1"/>
    <row r="89" ht="16.5" customHeight="1"/>
    <row r="90" ht="26.25" customHeight="1"/>
    <row r="91" ht="26.25" customHeight="1"/>
    <row r="92" ht="28.5" customHeight="1"/>
    <row r="93" ht="28.5" customHeight="1"/>
    <row r="94" ht="27.75" customHeight="1"/>
    <row r="95" ht="37.5" customHeight="1"/>
    <row r="96" ht="15" customHeight="1"/>
    <row r="97" ht="24.75" customHeight="1"/>
    <row r="98" ht="25.5" customHeight="1"/>
    <row r="99" ht="25.5" customHeight="1"/>
    <row r="100" ht="16.5" customHeight="1"/>
    <row r="101" ht="37.5" customHeight="1"/>
    <row r="102" ht="16.5" customHeight="1"/>
    <row r="103" ht="27.75" customHeight="1"/>
    <row r="104" ht="52.5" customHeight="1"/>
    <row r="105" ht="63.75" customHeight="1"/>
    <row r="106" ht="37.5" customHeight="1"/>
    <row r="107" ht="12.75" customHeight="1"/>
    <row r="108" ht="40.5" customHeight="1"/>
    <row r="109" ht="53.25" customHeight="1"/>
    <row r="110" ht="39" customHeight="1"/>
  </sheetData>
  <sheetProtection/>
  <mergeCells count="8">
    <mergeCell ref="A70:H73"/>
    <mergeCell ref="A66:H66"/>
    <mergeCell ref="A9:H9"/>
    <mergeCell ref="C2:H2"/>
    <mergeCell ref="C1:H1"/>
    <mergeCell ref="C3:I3"/>
    <mergeCell ref="A6:H6"/>
    <mergeCell ref="A61:H61"/>
  </mergeCells>
  <printOptions/>
  <pageMargins left="0.3937007874015748" right="0.1968503937007874" top="0.76" bottom="0.3937007874015748" header="0.5118110236220472" footer="0.5118110236220472"/>
  <pageSetup horizontalDpi="120" verticalDpi="12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21.25390625" style="180" customWidth="1"/>
    <col min="2" max="2" width="45.75390625" style="181" customWidth="1"/>
    <col min="3" max="4" width="10.75390625" style="182" customWidth="1"/>
  </cols>
  <sheetData>
    <row r="1" spans="1:4" ht="34.5" customHeight="1">
      <c r="A1" s="235" t="s">
        <v>320</v>
      </c>
      <c r="B1" s="224"/>
      <c r="C1" s="224"/>
      <c r="D1" s="224"/>
    </row>
    <row r="2" spans="1:4" ht="12.75">
      <c r="A2" s="200"/>
      <c r="B2" s="183" t="s">
        <v>222</v>
      </c>
      <c r="C2" s="184" t="s">
        <v>222</v>
      </c>
      <c r="D2" s="185" t="s">
        <v>166</v>
      </c>
    </row>
    <row r="3" spans="1:5" ht="12.75">
      <c r="A3" s="231" t="s">
        <v>256</v>
      </c>
      <c r="B3" s="233" t="s">
        <v>223</v>
      </c>
      <c r="C3" s="236" t="s">
        <v>260</v>
      </c>
      <c r="D3" s="238" t="s">
        <v>319</v>
      </c>
      <c r="E3" s="168"/>
    </row>
    <row r="4" spans="1:5" ht="40.5" customHeight="1">
      <c r="A4" s="232"/>
      <c r="B4" s="234"/>
      <c r="C4" s="237"/>
      <c r="D4" s="239"/>
      <c r="E4" s="168"/>
    </row>
    <row r="5" spans="1:4" ht="12.75">
      <c r="A5" s="186" t="s">
        <v>224</v>
      </c>
      <c r="B5" s="187" t="s">
        <v>225</v>
      </c>
      <c r="C5" s="188" t="s">
        <v>226</v>
      </c>
      <c r="D5" s="189" t="s">
        <v>227</v>
      </c>
    </row>
    <row r="6" spans="1:4" ht="24">
      <c r="A6" s="198" t="s">
        <v>299</v>
      </c>
      <c r="B6" s="199" t="s">
        <v>300</v>
      </c>
      <c r="C6" s="177">
        <v>57869.1</v>
      </c>
      <c r="D6" s="201">
        <v>-39524.9</v>
      </c>
    </row>
    <row r="7" spans="1:4" ht="12.75">
      <c r="A7" s="190" t="s">
        <v>229</v>
      </c>
      <c r="B7" s="191" t="s">
        <v>257</v>
      </c>
      <c r="C7" s="178">
        <v>-16086</v>
      </c>
      <c r="D7" s="192">
        <f>SUM(D8)</f>
        <v>-10000</v>
      </c>
    </row>
    <row r="8" spans="1:4" ht="24">
      <c r="A8" s="193" t="s">
        <v>229</v>
      </c>
      <c r="B8" s="194" t="s">
        <v>228</v>
      </c>
      <c r="C8" s="179">
        <v>-16086</v>
      </c>
      <c r="D8" s="195">
        <v>-10000</v>
      </c>
    </row>
    <row r="9" spans="1:4" ht="24">
      <c r="A9" s="193" t="s">
        <v>231</v>
      </c>
      <c r="B9" s="194" t="s">
        <v>230</v>
      </c>
      <c r="C9" s="179">
        <v>-16086</v>
      </c>
      <c r="D9" s="195">
        <v>-10000</v>
      </c>
    </row>
    <row r="10" spans="1:4" ht="24">
      <c r="A10" s="193" t="s">
        <v>233</v>
      </c>
      <c r="B10" s="194" t="s">
        <v>232</v>
      </c>
      <c r="C10" s="179">
        <v>-16086</v>
      </c>
      <c r="D10" s="195">
        <v>-10000</v>
      </c>
    </row>
    <row r="11" spans="1:4" ht="24">
      <c r="A11" s="190" t="s">
        <v>235</v>
      </c>
      <c r="B11" s="196" t="s">
        <v>234</v>
      </c>
      <c r="C11" s="177">
        <v>31999</v>
      </c>
      <c r="D11" s="197">
        <v>0</v>
      </c>
    </row>
    <row r="12" spans="1:4" ht="36">
      <c r="A12" s="193" t="s">
        <v>237</v>
      </c>
      <c r="B12" s="194" t="s">
        <v>236</v>
      </c>
      <c r="C12" s="179">
        <v>31999</v>
      </c>
      <c r="D12" s="195">
        <v>0</v>
      </c>
    </row>
    <row r="13" spans="1:4" ht="36">
      <c r="A13" s="193" t="s">
        <v>239</v>
      </c>
      <c r="B13" s="194" t="s">
        <v>238</v>
      </c>
      <c r="C13" s="179">
        <v>31999</v>
      </c>
      <c r="D13" s="195">
        <v>0</v>
      </c>
    </row>
    <row r="14" spans="1:4" ht="36">
      <c r="A14" s="193" t="s">
        <v>241</v>
      </c>
      <c r="B14" s="194" t="s">
        <v>240</v>
      </c>
      <c r="C14" s="179">
        <v>31999</v>
      </c>
      <c r="D14" s="195">
        <v>0</v>
      </c>
    </row>
    <row r="15" spans="1:4" ht="36" hidden="1">
      <c r="A15" s="193" t="s">
        <v>243</v>
      </c>
      <c r="B15" s="194" t="s">
        <v>242</v>
      </c>
      <c r="C15" s="179">
        <v>0</v>
      </c>
      <c r="D15" s="195">
        <v>0</v>
      </c>
    </row>
    <row r="16" spans="1:4" ht="36" hidden="1">
      <c r="A16" s="193" t="s">
        <v>245</v>
      </c>
      <c r="B16" s="194" t="s">
        <v>244</v>
      </c>
      <c r="C16" s="179">
        <v>0</v>
      </c>
      <c r="D16" s="195">
        <v>0</v>
      </c>
    </row>
    <row r="17" spans="1:4" ht="24">
      <c r="A17" s="190" t="s">
        <v>255</v>
      </c>
      <c r="B17" s="196" t="s">
        <v>254</v>
      </c>
      <c r="C17" s="177">
        <v>29956.1</v>
      </c>
      <c r="D17" s="197">
        <v>-29524.9</v>
      </c>
    </row>
    <row r="18" spans="1:4" ht="24">
      <c r="A18" s="190" t="s">
        <v>247</v>
      </c>
      <c r="B18" s="196" t="s">
        <v>246</v>
      </c>
      <c r="C18" s="177">
        <v>12000</v>
      </c>
      <c r="D18" s="197">
        <v>0</v>
      </c>
    </row>
    <row r="19" spans="1:4" ht="24">
      <c r="A19" s="193" t="s">
        <v>249</v>
      </c>
      <c r="B19" s="194" t="s">
        <v>248</v>
      </c>
      <c r="C19" s="179">
        <v>12000</v>
      </c>
      <c r="D19" s="195">
        <v>0</v>
      </c>
    </row>
    <row r="20" spans="1:4" ht="24">
      <c r="A20" s="193" t="s">
        <v>251</v>
      </c>
      <c r="B20" s="194" t="s">
        <v>250</v>
      </c>
      <c r="C20" s="179">
        <v>12000</v>
      </c>
      <c r="D20" s="195">
        <v>0</v>
      </c>
    </row>
    <row r="21" spans="1:4" ht="36">
      <c r="A21" s="193" t="s">
        <v>253</v>
      </c>
      <c r="B21" s="194" t="s">
        <v>252</v>
      </c>
      <c r="C21" s="179">
        <v>12000</v>
      </c>
      <c r="D21" s="195">
        <v>0</v>
      </c>
    </row>
  </sheetData>
  <sheetProtection/>
  <mergeCells count="5">
    <mergeCell ref="A3:A4"/>
    <mergeCell ref="B3:B4"/>
    <mergeCell ref="A1:D1"/>
    <mergeCell ref="C3:C4"/>
    <mergeCell ref="D3:D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PageLayoutView="0" workbookViewId="0" topLeftCell="A3">
      <selection activeCell="D19" sqref="D19"/>
    </sheetView>
  </sheetViews>
  <sheetFormatPr defaultColWidth="9.00390625" defaultRowHeight="12.75"/>
  <cols>
    <col min="1" max="1" width="44.25390625" style="0" customWidth="1"/>
    <col min="2" max="2" width="10.375" style="0" hidden="1" customWidth="1"/>
    <col min="3" max="3" width="13.25390625" style="0" customWidth="1"/>
    <col min="4" max="4" width="14.25390625" style="0" customWidth="1"/>
    <col min="5" max="5" width="18.00390625" style="0" customWidth="1"/>
    <col min="6" max="6" width="8.875" style="0" customWidth="1"/>
  </cols>
  <sheetData>
    <row r="1" spans="1:6" ht="52.5" customHeight="1">
      <c r="A1" s="242" t="s">
        <v>321</v>
      </c>
      <c r="B1" s="242"/>
      <c r="C1" s="242"/>
      <c r="D1" s="242"/>
      <c r="E1" s="242"/>
      <c r="F1" s="242"/>
    </row>
    <row r="2" spans="1:6" ht="23.25" customHeight="1">
      <c r="A2" s="165"/>
      <c r="B2" s="165"/>
      <c r="C2" s="165"/>
      <c r="D2" s="161"/>
      <c r="E2" s="161"/>
      <c r="F2" s="161"/>
    </row>
    <row r="3" spans="1:6" ht="24">
      <c r="A3" s="245" t="s">
        <v>153</v>
      </c>
      <c r="B3" s="245" t="s">
        <v>154</v>
      </c>
      <c r="C3" s="247"/>
      <c r="D3" s="166" t="s">
        <v>155</v>
      </c>
      <c r="E3" s="217" t="s">
        <v>322</v>
      </c>
      <c r="F3" s="167" t="s">
        <v>170</v>
      </c>
    </row>
    <row r="4" spans="1:6" ht="12.75">
      <c r="A4" s="246"/>
      <c r="B4" s="246"/>
      <c r="C4" s="246"/>
      <c r="D4" s="163" t="s">
        <v>166</v>
      </c>
      <c r="E4" s="163" t="s">
        <v>77</v>
      </c>
      <c r="F4" s="164" t="s">
        <v>169</v>
      </c>
    </row>
    <row r="5" spans="1:6" ht="12.75">
      <c r="A5" s="205" t="s">
        <v>216</v>
      </c>
      <c r="B5" s="248" t="s">
        <v>171</v>
      </c>
      <c r="C5" s="248"/>
      <c r="D5" s="206">
        <f>D6+D7+D8+D9+D10+D11</f>
        <v>995662.4</v>
      </c>
      <c r="E5" s="206">
        <f>E6+E7+E8+E9+E10+E11</f>
        <v>521805.70000000007</v>
      </c>
      <c r="F5" s="207">
        <f>E5/D5*100</f>
        <v>52.40789448310994</v>
      </c>
    </row>
    <row r="6" spans="1:6" s="160" customFormat="1" ht="25.5">
      <c r="A6" s="208" t="s">
        <v>156</v>
      </c>
      <c r="B6" s="243" t="s">
        <v>172</v>
      </c>
      <c r="C6" s="243"/>
      <c r="D6" s="209">
        <v>442473.8</v>
      </c>
      <c r="E6" s="209">
        <v>220188.1</v>
      </c>
      <c r="F6" s="210">
        <f aca="true" t="shared" si="0" ref="F6:F53">E6/D6*100</f>
        <v>49.762969016470585</v>
      </c>
    </row>
    <row r="7" spans="1:6" s="160" customFormat="1" ht="12.75">
      <c r="A7" s="211" t="s">
        <v>301</v>
      </c>
      <c r="B7" s="243" t="s">
        <v>173</v>
      </c>
      <c r="C7" s="243"/>
      <c r="D7" s="209">
        <v>386173.5</v>
      </c>
      <c r="E7" s="209">
        <v>228693.2</v>
      </c>
      <c r="F7" s="210">
        <f t="shared" si="0"/>
        <v>59.220324543242874</v>
      </c>
    </row>
    <row r="8" spans="1:6" s="160" customFormat="1" ht="25.5">
      <c r="A8" s="211" t="s">
        <v>302</v>
      </c>
      <c r="B8" s="243" t="s">
        <v>174</v>
      </c>
      <c r="C8" s="243"/>
      <c r="D8" s="209">
        <v>109547</v>
      </c>
      <c r="E8" s="209">
        <v>50651</v>
      </c>
      <c r="F8" s="210">
        <f t="shared" si="0"/>
        <v>46.236775082841156</v>
      </c>
    </row>
    <row r="9" spans="1:6" s="160" customFormat="1" ht="25.5">
      <c r="A9" s="208" t="s">
        <v>158</v>
      </c>
      <c r="B9" s="243" t="s">
        <v>175</v>
      </c>
      <c r="C9" s="243"/>
      <c r="D9" s="209">
        <v>41200</v>
      </c>
      <c r="E9" s="209">
        <v>17598.7</v>
      </c>
      <c r="F9" s="210">
        <f t="shared" si="0"/>
        <v>42.71529126213592</v>
      </c>
    </row>
    <row r="10" spans="1:6" s="160" customFormat="1" ht="12.75">
      <c r="A10" s="211" t="s">
        <v>303</v>
      </c>
      <c r="B10" s="243" t="s">
        <v>176</v>
      </c>
      <c r="C10" s="243"/>
      <c r="D10" s="209">
        <v>3235.4</v>
      </c>
      <c r="E10" s="209">
        <v>2415.8</v>
      </c>
      <c r="F10" s="210">
        <f t="shared" si="0"/>
        <v>74.66773814675156</v>
      </c>
    </row>
    <row r="11" spans="1:6" s="160" customFormat="1" ht="25.5">
      <c r="A11" s="211" t="s">
        <v>304</v>
      </c>
      <c r="B11" s="212"/>
      <c r="C11" s="212" t="s">
        <v>264</v>
      </c>
      <c r="D11" s="209">
        <v>13032.7</v>
      </c>
      <c r="E11" s="209">
        <v>2258.9</v>
      </c>
      <c r="F11" s="210">
        <f t="shared" si="0"/>
        <v>17.33255580194434</v>
      </c>
    </row>
    <row r="12" spans="1:6" s="160" customFormat="1" ht="25.5">
      <c r="A12" s="211" t="s">
        <v>215</v>
      </c>
      <c r="B12" s="244" t="s">
        <v>177</v>
      </c>
      <c r="C12" s="244"/>
      <c r="D12" s="213">
        <f>+D13</f>
        <v>55738</v>
      </c>
      <c r="E12" s="213">
        <f>+E13</f>
        <v>28418.7</v>
      </c>
      <c r="F12" s="214">
        <f t="shared" si="0"/>
        <v>50.98622124941692</v>
      </c>
    </row>
    <row r="13" spans="1:6" s="160" customFormat="1" ht="25.5">
      <c r="A13" s="211" t="s">
        <v>305</v>
      </c>
      <c r="B13" s="243" t="s">
        <v>178</v>
      </c>
      <c r="C13" s="243"/>
      <c r="D13" s="209">
        <v>55738</v>
      </c>
      <c r="E13" s="209">
        <v>28418.7</v>
      </c>
      <c r="F13" s="210">
        <f t="shared" si="0"/>
        <v>50.98622124941692</v>
      </c>
    </row>
    <row r="14" spans="1:6" s="160" customFormat="1" ht="12.75">
      <c r="A14" s="211" t="s">
        <v>214</v>
      </c>
      <c r="B14" s="244" t="s">
        <v>179</v>
      </c>
      <c r="C14" s="244"/>
      <c r="D14" s="213">
        <f>D15+D16+D17+D18+D19</f>
        <v>101897.09999999999</v>
      </c>
      <c r="E14" s="213">
        <f>E15+E16+E17+E18+E19</f>
        <v>47178.9</v>
      </c>
      <c r="F14" s="214">
        <f t="shared" si="0"/>
        <v>46.300532596119034</v>
      </c>
    </row>
    <row r="15" spans="1:6" s="160" customFormat="1" ht="25.5">
      <c r="A15" s="208" t="s">
        <v>157</v>
      </c>
      <c r="B15" s="243" t="s">
        <v>180</v>
      </c>
      <c r="C15" s="243"/>
      <c r="D15" s="209">
        <v>21471.7</v>
      </c>
      <c r="E15" s="209">
        <v>10062.1</v>
      </c>
      <c r="F15" s="210">
        <f t="shared" si="0"/>
        <v>46.862148781885</v>
      </c>
    </row>
    <row r="16" spans="1:6" s="160" customFormat="1" ht="38.25">
      <c r="A16" s="211" t="s">
        <v>306</v>
      </c>
      <c r="B16" s="243" t="s">
        <v>181</v>
      </c>
      <c r="C16" s="243"/>
      <c r="D16" s="209">
        <v>68954.7</v>
      </c>
      <c r="E16" s="209">
        <v>32765.2</v>
      </c>
      <c r="F16" s="210">
        <f t="shared" si="0"/>
        <v>47.516993040358386</v>
      </c>
    </row>
    <row r="17" spans="1:6" s="160" customFormat="1" ht="25.5">
      <c r="A17" s="211" t="s">
        <v>307</v>
      </c>
      <c r="B17" s="243" t="s">
        <v>182</v>
      </c>
      <c r="C17" s="243"/>
      <c r="D17" s="209">
        <v>50</v>
      </c>
      <c r="E17" s="209">
        <v>9</v>
      </c>
      <c r="F17" s="210">
        <f t="shared" si="0"/>
        <v>18</v>
      </c>
    </row>
    <row r="18" spans="1:6" s="160" customFormat="1" ht="25.5">
      <c r="A18" s="208" t="s">
        <v>158</v>
      </c>
      <c r="B18" s="243" t="s">
        <v>183</v>
      </c>
      <c r="C18" s="243"/>
      <c r="D18" s="209">
        <v>9993.7</v>
      </c>
      <c r="E18" s="209">
        <v>3762.6</v>
      </c>
      <c r="F18" s="210">
        <f t="shared" si="0"/>
        <v>37.6497193231736</v>
      </c>
    </row>
    <row r="19" spans="1:6" s="160" customFormat="1" ht="12.75">
      <c r="A19" s="208" t="s">
        <v>265</v>
      </c>
      <c r="B19" s="212"/>
      <c r="C19" s="212" t="s">
        <v>266</v>
      </c>
      <c r="D19" s="209">
        <v>1427</v>
      </c>
      <c r="E19" s="209">
        <v>580</v>
      </c>
      <c r="F19" s="210">
        <f t="shared" si="0"/>
        <v>40.64470918009811</v>
      </c>
    </row>
    <row r="20" spans="1:6" s="160" customFormat="1" ht="12.75">
      <c r="A20" s="211" t="s">
        <v>213</v>
      </c>
      <c r="B20" s="244" t="s">
        <v>184</v>
      </c>
      <c r="C20" s="244"/>
      <c r="D20" s="213">
        <f>D21+D22+D23+D24</f>
        <v>53933.7</v>
      </c>
      <c r="E20" s="213">
        <f>E21+E22+E23+E24</f>
        <v>23596.6</v>
      </c>
      <c r="F20" s="214">
        <f t="shared" si="0"/>
        <v>43.75112406528757</v>
      </c>
    </row>
    <row r="21" spans="1:6" s="160" customFormat="1" ht="25.5">
      <c r="A21" s="208" t="s">
        <v>159</v>
      </c>
      <c r="B21" s="243" t="s">
        <v>185</v>
      </c>
      <c r="C21" s="243"/>
      <c r="D21" s="209">
        <v>31362.7</v>
      </c>
      <c r="E21" s="209">
        <v>13923.7</v>
      </c>
      <c r="F21" s="210">
        <f t="shared" si="0"/>
        <v>44.395731234874546</v>
      </c>
    </row>
    <row r="22" spans="1:6" s="160" customFormat="1" ht="38.25">
      <c r="A22" s="208" t="s">
        <v>160</v>
      </c>
      <c r="B22" s="243" t="s">
        <v>186</v>
      </c>
      <c r="C22" s="243"/>
      <c r="D22" s="209">
        <v>16585.5</v>
      </c>
      <c r="E22" s="209">
        <v>6196.3</v>
      </c>
      <c r="F22" s="210">
        <f t="shared" si="0"/>
        <v>37.3597419432637</v>
      </c>
    </row>
    <row r="23" spans="1:6" s="160" customFormat="1" ht="38.25">
      <c r="A23" s="211" t="s">
        <v>308</v>
      </c>
      <c r="B23" s="243" t="s">
        <v>187</v>
      </c>
      <c r="C23" s="243"/>
      <c r="D23" s="209">
        <v>1704.6</v>
      </c>
      <c r="E23" s="209">
        <v>1702.3</v>
      </c>
      <c r="F23" s="210">
        <f t="shared" si="0"/>
        <v>99.86507098439516</v>
      </c>
    </row>
    <row r="24" spans="1:6" s="160" customFormat="1" ht="38.25">
      <c r="A24" s="208" t="s">
        <v>161</v>
      </c>
      <c r="B24" s="243" t="s">
        <v>188</v>
      </c>
      <c r="C24" s="243"/>
      <c r="D24" s="209">
        <v>4280.9</v>
      </c>
      <c r="E24" s="209">
        <v>1774.3</v>
      </c>
      <c r="F24" s="210">
        <f t="shared" si="0"/>
        <v>41.44689200868976</v>
      </c>
    </row>
    <row r="25" spans="1:6" s="160" customFormat="1" ht="25.5">
      <c r="A25" s="211" t="s">
        <v>212</v>
      </c>
      <c r="B25" s="244" t="s">
        <v>189</v>
      </c>
      <c r="C25" s="244"/>
      <c r="D25" s="213">
        <f>D26</f>
        <v>85.7</v>
      </c>
      <c r="E25" s="213">
        <f>E26</f>
        <v>15.8</v>
      </c>
      <c r="F25" s="214">
        <f t="shared" si="0"/>
        <v>18.436406067677947</v>
      </c>
    </row>
    <row r="26" spans="1:6" s="160" customFormat="1" ht="25.5">
      <c r="A26" s="211" t="s">
        <v>309</v>
      </c>
      <c r="B26" s="243" t="s">
        <v>190</v>
      </c>
      <c r="C26" s="243"/>
      <c r="D26" s="209">
        <v>85.7</v>
      </c>
      <c r="E26" s="209">
        <v>15.8</v>
      </c>
      <c r="F26" s="210">
        <f t="shared" si="0"/>
        <v>18.436406067677947</v>
      </c>
    </row>
    <row r="27" spans="1:6" s="160" customFormat="1" ht="12.75">
      <c r="A27" s="211" t="s">
        <v>211</v>
      </c>
      <c r="B27" s="244" t="s">
        <v>191</v>
      </c>
      <c r="C27" s="244"/>
      <c r="D27" s="213">
        <f>D28+D29</f>
        <v>5542.2</v>
      </c>
      <c r="E27" s="213">
        <f>E28+E29</f>
        <v>2001.8000000000002</v>
      </c>
      <c r="F27" s="214">
        <f t="shared" si="0"/>
        <v>36.119230630435574</v>
      </c>
    </row>
    <row r="28" spans="1:6" s="160" customFormat="1" ht="38.25">
      <c r="A28" s="211" t="s">
        <v>310</v>
      </c>
      <c r="B28" s="243" t="s">
        <v>192</v>
      </c>
      <c r="C28" s="243"/>
      <c r="D28" s="209">
        <v>5308.2</v>
      </c>
      <c r="E28" s="209">
        <v>1941.4</v>
      </c>
      <c r="F28" s="210">
        <f t="shared" si="0"/>
        <v>36.57360310463058</v>
      </c>
    </row>
    <row r="29" spans="1:6" s="160" customFormat="1" ht="12.75">
      <c r="A29" s="208" t="s">
        <v>311</v>
      </c>
      <c r="B29" s="243" t="s">
        <v>193</v>
      </c>
      <c r="C29" s="243"/>
      <c r="D29" s="209">
        <v>234</v>
      </c>
      <c r="E29" s="209">
        <v>60.4</v>
      </c>
      <c r="F29" s="210">
        <f t="shared" si="0"/>
        <v>25.81196581196581</v>
      </c>
    </row>
    <row r="30" spans="1:6" s="160" customFormat="1" ht="25.5">
      <c r="A30" s="211" t="s">
        <v>209</v>
      </c>
      <c r="B30" s="244" t="s">
        <v>194</v>
      </c>
      <c r="C30" s="244"/>
      <c r="D30" s="213">
        <f>D32+D33+D34+D35+D36+D31+D37</f>
        <v>261840.6</v>
      </c>
      <c r="E30" s="213">
        <f>E32+E33+E34+E35+E36+E31+E37</f>
        <v>55992.5</v>
      </c>
      <c r="F30" s="214">
        <f t="shared" si="0"/>
        <v>21.38419328400561</v>
      </c>
    </row>
    <row r="31" spans="1:6" s="160" customFormat="1" ht="25.5">
      <c r="A31" s="208" t="s">
        <v>210</v>
      </c>
      <c r="B31" s="243" t="s">
        <v>195</v>
      </c>
      <c r="C31" s="243"/>
      <c r="D31" s="209">
        <v>1374</v>
      </c>
      <c r="E31" s="209">
        <v>0</v>
      </c>
      <c r="F31" s="210">
        <f t="shared" si="0"/>
        <v>0</v>
      </c>
    </row>
    <row r="32" spans="1:6" s="160" customFormat="1" ht="25.5">
      <c r="A32" s="211" t="s">
        <v>312</v>
      </c>
      <c r="B32" s="243" t="s">
        <v>196</v>
      </c>
      <c r="C32" s="243"/>
      <c r="D32" s="209">
        <v>38118.8</v>
      </c>
      <c r="E32" s="209">
        <v>3165.6</v>
      </c>
      <c r="F32" s="210">
        <f t="shared" si="0"/>
        <v>8.304563627396453</v>
      </c>
    </row>
    <row r="33" spans="1:6" s="160" customFormat="1" ht="25.5">
      <c r="A33" s="211" t="s">
        <v>313</v>
      </c>
      <c r="B33" s="243" t="s">
        <v>197</v>
      </c>
      <c r="C33" s="243"/>
      <c r="D33" s="209">
        <v>13795.8</v>
      </c>
      <c r="E33" s="209">
        <v>5825.4</v>
      </c>
      <c r="F33" s="210">
        <f t="shared" si="0"/>
        <v>42.22589483755926</v>
      </c>
    </row>
    <row r="34" spans="1:6" s="160" customFormat="1" ht="25.5">
      <c r="A34" s="211" t="s">
        <v>314</v>
      </c>
      <c r="B34" s="243" t="s">
        <v>198</v>
      </c>
      <c r="C34" s="243"/>
      <c r="D34" s="209">
        <v>44278.8</v>
      </c>
      <c r="E34" s="209">
        <v>18239</v>
      </c>
      <c r="F34" s="210">
        <f t="shared" si="0"/>
        <v>41.191269862778576</v>
      </c>
    </row>
    <row r="35" spans="1:6" s="160" customFormat="1" ht="38.25">
      <c r="A35" s="208" t="s">
        <v>162</v>
      </c>
      <c r="B35" s="243" t="s">
        <v>199</v>
      </c>
      <c r="C35" s="243"/>
      <c r="D35" s="209">
        <v>111117.4</v>
      </c>
      <c r="E35" s="209">
        <v>17931.4</v>
      </c>
      <c r="F35" s="210">
        <f t="shared" si="0"/>
        <v>16.13734662618096</v>
      </c>
    </row>
    <row r="36" spans="1:6" s="160" customFormat="1" ht="25.5">
      <c r="A36" s="211" t="s">
        <v>315</v>
      </c>
      <c r="B36" s="243" t="s">
        <v>200</v>
      </c>
      <c r="C36" s="243"/>
      <c r="D36" s="209">
        <v>9618.7</v>
      </c>
      <c r="E36" s="209">
        <v>4829.6</v>
      </c>
      <c r="F36" s="210">
        <f t="shared" si="0"/>
        <v>50.21052741014898</v>
      </c>
    </row>
    <row r="37" spans="1:6" s="160" customFormat="1" ht="25.5">
      <c r="A37" s="208" t="s">
        <v>329</v>
      </c>
      <c r="B37" s="221"/>
      <c r="C37" s="221" t="s">
        <v>330</v>
      </c>
      <c r="D37" s="209">
        <v>43537.1</v>
      </c>
      <c r="E37" s="209">
        <v>6001.5</v>
      </c>
      <c r="F37" s="210">
        <f t="shared" si="0"/>
        <v>13.784795036876595</v>
      </c>
    </row>
    <row r="38" spans="1:6" s="160" customFormat="1" ht="25.5">
      <c r="A38" s="211" t="s">
        <v>217</v>
      </c>
      <c r="B38" s="244" t="s">
        <v>201</v>
      </c>
      <c r="C38" s="244"/>
      <c r="D38" s="213">
        <v>69619.5</v>
      </c>
      <c r="E38" s="213">
        <v>260.6</v>
      </c>
      <c r="F38" s="214">
        <f t="shared" si="0"/>
        <v>0.37432041310265085</v>
      </c>
    </row>
    <row r="39" spans="1:6" s="160" customFormat="1" ht="12.75">
      <c r="A39" s="211" t="s">
        <v>218</v>
      </c>
      <c r="B39" s="244" t="s">
        <v>202</v>
      </c>
      <c r="C39" s="244"/>
      <c r="D39" s="213">
        <f>D40+D41+D42</f>
        <v>63082.3</v>
      </c>
      <c r="E39" s="213">
        <f>E40+E41+E42</f>
        <v>27826.5</v>
      </c>
      <c r="F39" s="214">
        <f t="shared" si="0"/>
        <v>44.11142269701644</v>
      </c>
    </row>
    <row r="40" spans="1:6" s="160" customFormat="1" ht="25.5">
      <c r="A40" s="211" t="s">
        <v>316</v>
      </c>
      <c r="B40" s="243" t="s">
        <v>203</v>
      </c>
      <c r="C40" s="243"/>
      <c r="D40" s="209">
        <v>56693.6</v>
      </c>
      <c r="E40" s="209">
        <v>25489.5</v>
      </c>
      <c r="F40" s="210">
        <f t="shared" si="0"/>
        <v>44.96010131655072</v>
      </c>
    </row>
    <row r="41" spans="1:6" s="160" customFormat="1" ht="12.75">
      <c r="A41" s="208" t="s">
        <v>163</v>
      </c>
      <c r="B41" s="243" t="s">
        <v>204</v>
      </c>
      <c r="C41" s="243"/>
      <c r="D41" s="209">
        <v>961.8</v>
      </c>
      <c r="E41" s="209">
        <v>428.5</v>
      </c>
      <c r="F41" s="210">
        <f t="shared" si="0"/>
        <v>44.55188188812643</v>
      </c>
    </row>
    <row r="42" spans="1:6" s="160" customFormat="1" ht="38.25">
      <c r="A42" s="208" t="s">
        <v>167</v>
      </c>
      <c r="B42" s="243" t="s">
        <v>205</v>
      </c>
      <c r="C42" s="243"/>
      <c r="D42" s="209">
        <v>5426.9</v>
      </c>
      <c r="E42" s="209">
        <v>1908.5</v>
      </c>
      <c r="F42" s="210">
        <f t="shared" si="0"/>
        <v>35.16740680683264</v>
      </c>
    </row>
    <row r="43" spans="1:6" s="160" customFormat="1" ht="12.75">
      <c r="A43" s="211" t="s">
        <v>219</v>
      </c>
      <c r="B43" s="244" t="s">
        <v>206</v>
      </c>
      <c r="C43" s="244"/>
      <c r="D43" s="213">
        <v>4807.5</v>
      </c>
      <c r="E43" s="213">
        <v>1875.5</v>
      </c>
      <c r="F43" s="214">
        <f t="shared" si="0"/>
        <v>39.01196047841914</v>
      </c>
    </row>
    <row r="44" spans="1:6" s="160" customFormat="1" ht="38.25">
      <c r="A44" s="211" t="s">
        <v>168</v>
      </c>
      <c r="B44" s="244" t="s">
        <v>207</v>
      </c>
      <c r="C44" s="244"/>
      <c r="D44" s="213">
        <f>D45</f>
        <v>34686.7</v>
      </c>
      <c r="E44" s="213">
        <f>E45</f>
        <v>23485.3</v>
      </c>
      <c r="F44" s="214">
        <f t="shared" si="0"/>
        <v>67.70693089858649</v>
      </c>
    </row>
    <row r="45" spans="1:6" s="160" customFormat="1" ht="38.25">
      <c r="A45" s="208" t="s">
        <v>220</v>
      </c>
      <c r="B45" s="243" t="s">
        <v>208</v>
      </c>
      <c r="C45" s="243"/>
      <c r="D45" s="209">
        <v>34686.7</v>
      </c>
      <c r="E45" s="209">
        <v>23485.3</v>
      </c>
      <c r="F45" s="210">
        <f t="shared" si="0"/>
        <v>67.70693089858649</v>
      </c>
    </row>
    <row r="46" spans="1:6" s="160" customFormat="1" ht="63.75">
      <c r="A46" s="211" t="s">
        <v>267</v>
      </c>
      <c r="B46" s="215"/>
      <c r="C46" s="215" t="s">
        <v>268</v>
      </c>
      <c r="D46" s="213">
        <f>D47</f>
        <v>764</v>
      </c>
      <c r="E46" s="213">
        <f>E47</f>
        <v>764</v>
      </c>
      <c r="F46" s="214">
        <f t="shared" si="0"/>
        <v>100</v>
      </c>
    </row>
    <row r="47" spans="1:6" s="160" customFormat="1" ht="51">
      <c r="A47" s="208" t="s">
        <v>269</v>
      </c>
      <c r="B47" s="212"/>
      <c r="C47" s="212" t="s">
        <v>270</v>
      </c>
      <c r="D47" s="209">
        <v>764</v>
      </c>
      <c r="E47" s="209">
        <v>764</v>
      </c>
      <c r="F47" s="210">
        <f t="shared" si="0"/>
        <v>100</v>
      </c>
    </row>
    <row r="48" spans="1:6" s="160" customFormat="1" ht="38.25">
      <c r="A48" s="211" t="s">
        <v>271</v>
      </c>
      <c r="B48" s="215"/>
      <c r="C48" s="215" t="s">
        <v>272</v>
      </c>
      <c r="D48" s="213">
        <f>D49</f>
        <v>36</v>
      </c>
      <c r="E48" s="213">
        <f>E49</f>
        <v>0</v>
      </c>
      <c r="F48" s="214">
        <f t="shared" si="0"/>
        <v>0</v>
      </c>
    </row>
    <row r="49" spans="1:6" s="160" customFormat="1" ht="38.25">
      <c r="A49" s="208" t="s">
        <v>273</v>
      </c>
      <c r="B49" s="212"/>
      <c r="C49" s="212" t="s">
        <v>274</v>
      </c>
      <c r="D49" s="209">
        <v>36</v>
      </c>
      <c r="E49" s="209">
        <v>0</v>
      </c>
      <c r="F49" s="210">
        <f t="shared" si="0"/>
        <v>0</v>
      </c>
    </row>
    <row r="50" spans="1:6" s="160" customFormat="1" ht="25.5">
      <c r="A50" s="211" t="s">
        <v>275</v>
      </c>
      <c r="B50" s="215"/>
      <c r="C50" s="215" t="s">
        <v>279</v>
      </c>
      <c r="D50" s="213">
        <f>D51+D52</f>
        <v>11154.300000000001</v>
      </c>
      <c r="E50" s="213">
        <f>E51+E52</f>
        <v>5548.5</v>
      </c>
      <c r="F50" s="214">
        <f t="shared" si="0"/>
        <v>49.74314838223823</v>
      </c>
    </row>
    <row r="51" spans="1:6" s="160" customFormat="1" ht="25.5">
      <c r="A51" s="208" t="s">
        <v>276</v>
      </c>
      <c r="B51" s="212"/>
      <c r="C51" s="212" t="s">
        <v>280</v>
      </c>
      <c r="D51" s="209">
        <v>11035.1</v>
      </c>
      <c r="E51" s="209">
        <v>5510.4</v>
      </c>
      <c r="F51" s="210">
        <f t="shared" si="0"/>
        <v>49.935206749372455</v>
      </c>
    </row>
    <row r="52" spans="1:6" s="160" customFormat="1" ht="25.5">
      <c r="A52" s="208" t="s">
        <v>277</v>
      </c>
      <c r="B52" s="212"/>
      <c r="C52" s="212" t="s">
        <v>281</v>
      </c>
      <c r="D52" s="209">
        <v>119.2</v>
      </c>
      <c r="E52" s="209">
        <v>38.1</v>
      </c>
      <c r="F52" s="210">
        <f t="shared" si="0"/>
        <v>31.963087248322147</v>
      </c>
    </row>
    <row r="53" spans="1:6" s="160" customFormat="1" ht="25.5">
      <c r="A53" s="211" t="s">
        <v>278</v>
      </c>
      <c r="B53" s="215"/>
      <c r="C53" s="215" t="s">
        <v>282</v>
      </c>
      <c r="D53" s="213">
        <v>15349.4</v>
      </c>
      <c r="E53" s="213">
        <v>6559.2</v>
      </c>
      <c r="F53" s="214">
        <f t="shared" si="0"/>
        <v>42.732614955633444</v>
      </c>
    </row>
    <row r="54" spans="1:6" s="160" customFormat="1" ht="12.75">
      <c r="A54" s="211" t="s">
        <v>221</v>
      </c>
      <c r="B54" s="244">
        <v>9900000000</v>
      </c>
      <c r="C54" s="244"/>
      <c r="D54" s="213">
        <v>9888.2</v>
      </c>
      <c r="E54" s="213">
        <v>4183.4</v>
      </c>
      <c r="F54" s="214">
        <f>E54/D54*100</f>
        <v>42.306992172488414</v>
      </c>
    </row>
    <row r="55" spans="1:6" ht="12.75">
      <c r="A55" s="240" t="s">
        <v>164</v>
      </c>
      <c r="B55" s="241"/>
      <c r="C55" s="216" t="s">
        <v>165</v>
      </c>
      <c r="D55" s="206">
        <f>D5+D12+D14+D20+D25+D27+D30+D38+D39+D43+D44+D46+D48+D50+D53+D54</f>
        <v>1684087.5999999999</v>
      </c>
      <c r="E55" s="206">
        <f>E5+E12+E14+E20+E25+E27+E30+E38+E39+E43+E44+E46+E48+E50+E53+E54</f>
        <v>749513.0000000001</v>
      </c>
      <c r="F55" s="207">
        <f>E55/D55*100</f>
        <v>44.50558272621924</v>
      </c>
    </row>
    <row r="61" ht="15">
      <c r="A61" s="162"/>
    </row>
    <row r="62" ht="15">
      <c r="A62" s="162"/>
    </row>
    <row r="63" ht="15">
      <c r="A63" s="162"/>
    </row>
  </sheetData>
  <sheetProtection/>
  <mergeCells count="43">
    <mergeCell ref="A3:A4"/>
    <mergeCell ref="B3:C4"/>
    <mergeCell ref="B5:C5"/>
    <mergeCell ref="B6:C6"/>
    <mergeCell ref="B7:C7"/>
    <mergeCell ref="B14:C14"/>
    <mergeCell ref="B15:C15"/>
    <mergeCell ref="B16:C16"/>
    <mergeCell ref="B17:C17"/>
    <mergeCell ref="B18:C18"/>
    <mergeCell ref="B8:C8"/>
    <mergeCell ref="B9:C9"/>
    <mergeCell ref="B10:C10"/>
    <mergeCell ref="B12:C12"/>
    <mergeCell ref="B13:C13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2:C32"/>
    <mergeCell ref="B54:C54"/>
    <mergeCell ref="B40:C40"/>
    <mergeCell ref="B41:C41"/>
    <mergeCell ref="B42:C42"/>
    <mergeCell ref="B38:C38"/>
    <mergeCell ref="B39:C39"/>
    <mergeCell ref="A55:B55"/>
    <mergeCell ref="A1:F1"/>
    <mergeCell ref="B31:C31"/>
    <mergeCell ref="B44:C44"/>
    <mergeCell ref="B45:C45"/>
    <mergeCell ref="B43:C43"/>
    <mergeCell ref="B33:C33"/>
    <mergeCell ref="B34:C34"/>
    <mergeCell ref="B35:C35"/>
    <mergeCell ref="B36:C36"/>
  </mergeCells>
  <printOptions/>
  <pageMargins left="0.7086614173228347" right="0.7086614173228347" top="0.7480314960629921" bottom="0.7480314960629921" header="0.31496062992125984" footer="0.31496062992125984"/>
  <pageSetup fitToHeight="1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22">
      <selection activeCell="D42" sqref="D42"/>
    </sheetView>
  </sheetViews>
  <sheetFormatPr defaultColWidth="9.00390625" defaultRowHeight="12.75"/>
  <cols>
    <col min="1" max="1" width="3.125" style="0" customWidth="1"/>
    <col min="2" max="2" width="3.625" style="0" customWidth="1"/>
    <col min="3" max="3" width="61.625" style="0" customWidth="1"/>
    <col min="4" max="4" width="9.875" style="0" customWidth="1"/>
    <col min="5" max="5" width="0.12890625" style="0" hidden="1" customWidth="1"/>
    <col min="6" max="6" width="10.125" style="0" hidden="1" customWidth="1"/>
    <col min="7" max="7" width="11.75390625" style="0" customWidth="1"/>
    <col min="8" max="8" width="0.37109375" style="0" hidden="1" customWidth="1"/>
    <col min="9" max="9" width="8.125" style="0" hidden="1" customWidth="1"/>
    <col min="10" max="10" width="6.125" style="0" customWidth="1"/>
    <col min="11" max="11" width="10.00390625" style="0" bestFit="1" customWidth="1"/>
  </cols>
  <sheetData>
    <row r="1" spans="1:10" ht="34.5" customHeight="1">
      <c r="A1" s="249" t="s">
        <v>323</v>
      </c>
      <c r="B1" s="249"/>
      <c r="C1" s="249"/>
      <c r="D1" s="249"/>
      <c r="E1" s="250"/>
      <c r="F1" s="250"/>
      <c r="G1" s="250"/>
      <c r="H1" s="250"/>
      <c r="I1" s="250"/>
      <c r="J1" s="250"/>
    </row>
    <row r="2" spans="1:10" ht="11.25" customHeight="1">
      <c r="A2" s="44"/>
      <c r="B2" s="44"/>
      <c r="C2" s="44"/>
      <c r="D2" s="44"/>
      <c r="E2" s="45"/>
      <c r="F2" s="45"/>
      <c r="G2" s="45" t="s">
        <v>77</v>
      </c>
      <c r="H2" s="45"/>
      <c r="I2" s="45"/>
      <c r="J2" s="45"/>
    </row>
    <row r="3" spans="1:11" ht="36" customHeight="1">
      <c r="A3" s="23" t="s">
        <v>28</v>
      </c>
      <c r="B3" s="24" t="s">
        <v>29</v>
      </c>
      <c r="C3" s="24" t="s">
        <v>1</v>
      </c>
      <c r="D3" s="39" t="s">
        <v>105</v>
      </c>
      <c r="E3" s="40" t="s">
        <v>66</v>
      </c>
      <c r="F3" s="40" t="s">
        <v>94</v>
      </c>
      <c r="G3" s="40" t="s">
        <v>324</v>
      </c>
      <c r="H3" s="40" t="s">
        <v>67</v>
      </c>
      <c r="I3" s="40" t="s">
        <v>96</v>
      </c>
      <c r="J3" s="40" t="s">
        <v>97</v>
      </c>
      <c r="K3" s="25"/>
    </row>
    <row r="4" spans="1:10" ht="15" customHeight="1">
      <c r="A4" s="3" t="s">
        <v>23</v>
      </c>
      <c r="B4" s="13" t="s">
        <v>24</v>
      </c>
      <c r="C4" s="10" t="s">
        <v>13</v>
      </c>
      <c r="D4" s="47">
        <f>SUM(D5:D11)</f>
        <v>102092.3</v>
      </c>
      <c r="E4" s="1">
        <f>SUM(E5:E11)</f>
        <v>0</v>
      </c>
      <c r="F4" s="47">
        <f>SUM(F5:F11)</f>
        <v>0</v>
      </c>
      <c r="G4" s="47">
        <f>SUM(G5:G11)</f>
        <v>44659.8</v>
      </c>
      <c r="H4" s="21" t="e">
        <f>IF(G4=0,0,G4/E4*100)</f>
        <v>#DIV/0!</v>
      </c>
      <c r="I4" s="21" t="e">
        <f>IF(G4=0,0,G4/F4*100)</f>
        <v>#DIV/0!</v>
      </c>
      <c r="J4" s="21">
        <f>IF(G4=0,0,G4/D4*100)</f>
        <v>43.74453313325295</v>
      </c>
    </row>
    <row r="5" spans="1:10" ht="25.5">
      <c r="A5" s="4" t="s">
        <v>23</v>
      </c>
      <c r="B5" s="14" t="s">
        <v>30</v>
      </c>
      <c r="C5" s="7" t="s">
        <v>115</v>
      </c>
      <c r="D5" s="75">
        <v>2866.1</v>
      </c>
      <c r="E5" s="5"/>
      <c r="F5" s="5"/>
      <c r="G5" s="37">
        <v>1403.9</v>
      </c>
      <c r="H5" s="22" t="e">
        <f aca="true" t="shared" si="0" ref="H5:H41">IF(G5=0,0,G5/E5*100)</f>
        <v>#DIV/0!</v>
      </c>
      <c r="I5" s="22">
        <v>100</v>
      </c>
      <c r="J5" s="22">
        <f aca="true" t="shared" si="1" ref="J5:J42">IF(G5=0,0,G5/D5*100)</f>
        <v>48.98293848784063</v>
      </c>
    </row>
    <row r="6" spans="1:10" ht="38.25">
      <c r="A6" s="8" t="s">
        <v>23</v>
      </c>
      <c r="B6" s="15" t="s">
        <v>25</v>
      </c>
      <c r="C6" s="16" t="s">
        <v>79</v>
      </c>
      <c r="D6" s="37">
        <v>7324.5</v>
      </c>
      <c r="E6" s="5"/>
      <c r="F6" s="5"/>
      <c r="G6" s="5">
        <v>3024.7</v>
      </c>
      <c r="H6" s="22" t="e">
        <f t="shared" si="0"/>
        <v>#DIV/0!</v>
      </c>
      <c r="I6" s="22">
        <v>98</v>
      </c>
      <c r="J6" s="22">
        <f t="shared" si="1"/>
        <v>41.29565158031265</v>
      </c>
    </row>
    <row r="7" spans="1:10" ht="38.25">
      <c r="A7" s="8" t="s">
        <v>23</v>
      </c>
      <c r="B7" s="15" t="s">
        <v>26</v>
      </c>
      <c r="C7" s="16" t="s">
        <v>80</v>
      </c>
      <c r="D7" s="5">
        <v>59358.2</v>
      </c>
      <c r="E7" s="5"/>
      <c r="F7" s="5"/>
      <c r="G7" s="37">
        <v>26194.7</v>
      </c>
      <c r="H7" s="22" t="e">
        <f t="shared" si="0"/>
        <v>#DIV/0!</v>
      </c>
      <c r="I7" s="22" t="e">
        <f>IF(G7=0,0,G7/F7*100)</f>
        <v>#DIV/0!</v>
      </c>
      <c r="J7" s="22">
        <f t="shared" si="1"/>
        <v>44.129875905940544</v>
      </c>
    </row>
    <row r="8" spans="1:10" ht="12.75">
      <c r="A8" s="85" t="s">
        <v>23</v>
      </c>
      <c r="B8" s="86" t="s">
        <v>33</v>
      </c>
      <c r="C8" s="16" t="s">
        <v>151</v>
      </c>
      <c r="D8" s="37">
        <v>6</v>
      </c>
      <c r="E8" s="5"/>
      <c r="F8" s="5"/>
      <c r="G8" s="37">
        <v>0</v>
      </c>
      <c r="H8" s="22"/>
      <c r="I8" s="22"/>
      <c r="J8" s="22">
        <f t="shared" si="1"/>
        <v>0</v>
      </c>
    </row>
    <row r="9" spans="1:10" ht="25.5">
      <c r="A9" s="85" t="s">
        <v>23</v>
      </c>
      <c r="B9" s="86" t="s">
        <v>27</v>
      </c>
      <c r="C9" s="78" t="s">
        <v>104</v>
      </c>
      <c r="D9" s="37">
        <v>9962</v>
      </c>
      <c r="E9" s="5"/>
      <c r="F9" s="5"/>
      <c r="G9" s="37">
        <v>4533</v>
      </c>
      <c r="H9" s="22" t="e">
        <f t="shared" si="0"/>
        <v>#DIV/0!</v>
      </c>
      <c r="I9" s="22"/>
      <c r="J9" s="22">
        <f t="shared" si="1"/>
        <v>45.502911062035736</v>
      </c>
    </row>
    <row r="10" spans="1:10" ht="12.75">
      <c r="A10" s="8" t="s">
        <v>23</v>
      </c>
      <c r="B10" s="15" t="s">
        <v>32</v>
      </c>
      <c r="C10" s="16" t="s">
        <v>11</v>
      </c>
      <c r="D10" s="37">
        <v>269</v>
      </c>
      <c r="E10" s="5"/>
      <c r="F10" s="5"/>
      <c r="G10" s="37">
        <v>0</v>
      </c>
      <c r="H10" s="22">
        <f t="shared" si="0"/>
        <v>0</v>
      </c>
      <c r="I10" s="22">
        <v>0</v>
      </c>
      <c r="J10" s="22">
        <f t="shared" si="1"/>
        <v>0</v>
      </c>
    </row>
    <row r="11" spans="1:10" ht="12.75">
      <c r="A11" s="8" t="s">
        <v>23</v>
      </c>
      <c r="B11" s="15" t="s">
        <v>107</v>
      </c>
      <c r="C11" s="16" t="s">
        <v>49</v>
      </c>
      <c r="D11" s="37">
        <v>22306.5</v>
      </c>
      <c r="E11" s="5"/>
      <c r="F11" s="5"/>
      <c r="G11" s="5">
        <v>9503.5</v>
      </c>
      <c r="H11" s="22" t="e">
        <f t="shared" si="0"/>
        <v>#DIV/0!</v>
      </c>
      <c r="I11" s="22" t="e">
        <f>IF(G11=0,0,G11/F11*100)</f>
        <v>#DIV/0!</v>
      </c>
      <c r="J11" s="22">
        <f t="shared" si="1"/>
        <v>42.6041736713514</v>
      </c>
    </row>
    <row r="12" spans="1:10" ht="24">
      <c r="A12" s="3" t="s">
        <v>25</v>
      </c>
      <c r="B12" s="13" t="s">
        <v>24</v>
      </c>
      <c r="C12" s="10" t="s">
        <v>134</v>
      </c>
      <c r="D12" s="47">
        <f>SUM(D13:D14)</f>
        <v>5578.2</v>
      </c>
      <c r="E12" s="47">
        <f>SUM(E13:E14)</f>
        <v>0</v>
      </c>
      <c r="F12" s="47">
        <f>SUM(F13:F14)</f>
        <v>0</v>
      </c>
      <c r="G12" s="47">
        <f>SUM(G13:G14)</f>
        <v>2001.8000000000002</v>
      </c>
      <c r="H12" s="21" t="e">
        <f t="shared" si="0"/>
        <v>#DIV/0!</v>
      </c>
      <c r="I12" s="74" t="e">
        <f>IF(G12=0,0,G12/F12*100)</f>
        <v>#DIV/0!</v>
      </c>
      <c r="J12" s="21">
        <f t="shared" si="1"/>
        <v>35.886128141694456</v>
      </c>
    </row>
    <row r="13" spans="1:10" ht="25.5">
      <c r="A13" s="8" t="s">
        <v>25</v>
      </c>
      <c r="B13" s="15" t="s">
        <v>31</v>
      </c>
      <c r="C13" s="16" t="s">
        <v>101</v>
      </c>
      <c r="D13" s="37">
        <v>4626.2</v>
      </c>
      <c r="E13" s="5"/>
      <c r="F13" s="5"/>
      <c r="G13" s="37">
        <v>1941.4</v>
      </c>
      <c r="H13" s="20" t="e">
        <f t="shared" si="0"/>
        <v>#DIV/0!</v>
      </c>
      <c r="I13" s="22" t="e">
        <f>IF(G13=0,0,G13/F13*100)</f>
        <v>#DIV/0!</v>
      </c>
      <c r="J13" s="22">
        <f t="shared" si="1"/>
        <v>41.96532791491938</v>
      </c>
    </row>
    <row r="14" spans="1:10" ht="25.5">
      <c r="A14" s="8" t="s">
        <v>25</v>
      </c>
      <c r="B14" s="15" t="s">
        <v>78</v>
      </c>
      <c r="C14" s="16" t="s">
        <v>58</v>
      </c>
      <c r="D14" s="37">
        <v>952</v>
      </c>
      <c r="E14" s="5"/>
      <c r="F14" s="37"/>
      <c r="G14" s="37">
        <v>60.4</v>
      </c>
      <c r="H14" s="22" t="e">
        <f t="shared" si="0"/>
        <v>#DIV/0!</v>
      </c>
      <c r="I14" s="22" t="e">
        <f>IF(G14=0,0,G14/F14*100)</f>
        <v>#DIV/0!</v>
      </c>
      <c r="J14" s="22">
        <f t="shared" si="1"/>
        <v>6.34453781512605</v>
      </c>
    </row>
    <row r="15" spans="1:10" ht="12.75">
      <c r="A15" s="3" t="s">
        <v>26</v>
      </c>
      <c r="B15" s="27" t="s">
        <v>24</v>
      </c>
      <c r="C15" s="10" t="s">
        <v>14</v>
      </c>
      <c r="D15" s="47">
        <f>SUM(D16:D18)</f>
        <v>123757.59999999999</v>
      </c>
      <c r="E15" s="47">
        <f>SUM(E16:E18)</f>
        <v>0</v>
      </c>
      <c r="F15" s="47">
        <f>SUM(F16:F18)</f>
        <v>0</v>
      </c>
      <c r="G15" s="47">
        <f>SUM(G16:G18)</f>
        <v>22074.7</v>
      </c>
      <c r="H15" s="19" t="e">
        <f t="shared" si="0"/>
        <v>#DIV/0!</v>
      </c>
      <c r="I15" s="74" t="e">
        <f aca="true" t="shared" si="2" ref="I15:I46">IF(G15=0,0,G15/F15*100)</f>
        <v>#DIV/0!</v>
      </c>
      <c r="J15" s="19">
        <f t="shared" si="1"/>
        <v>17.83704596727797</v>
      </c>
    </row>
    <row r="16" spans="1:10" ht="12.75">
      <c r="A16" s="95" t="s">
        <v>26</v>
      </c>
      <c r="B16" s="115" t="s">
        <v>35</v>
      </c>
      <c r="C16" s="133" t="s">
        <v>141</v>
      </c>
      <c r="D16" s="103">
        <v>12554.5</v>
      </c>
      <c r="E16" s="103"/>
      <c r="F16" s="103"/>
      <c r="G16" s="103">
        <v>4127.5</v>
      </c>
      <c r="H16" s="94"/>
      <c r="I16" s="93"/>
      <c r="J16" s="20">
        <f t="shared" si="1"/>
        <v>32.87665777211358</v>
      </c>
    </row>
    <row r="17" spans="1:10" ht="12.75">
      <c r="A17" s="8" t="s">
        <v>26</v>
      </c>
      <c r="B17" s="14" t="s">
        <v>31</v>
      </c>
      <c r="C17" s="7" t="s">
        <v>129</v>
      </c>
      <c r="D17" s="5">
        <v>111117.4</v>
      </c>
      <c r="E17" s="5"/>
      <c r="F17" s="5"/>
      <c r="G17" s="5">
        <v>17931.4</v>
      </c>
      <c r="H17" s="20"/>
      <c r="I17" s="22"/>
      <c r="J17" s="20">
        <f t="shared" si="1"/>
        <v>16.13734662618096</v>
      </c>
    </row>
    <row r="18" spans="1:10" ht="12.75">
      <c r="A18" s="8" t="s">
        <v>26</v>
      </c>
      <c r="B18" s="14" t="s">
        <v>68</v>
      </c>
      <c r="C18" s="7" t="s">
        <v>15</v>
      </c>
      <c r="D18" s="37">
        <v>85.7</v>
      </c>
      <c r="E18" s="5"/>
      <c r="F18" s="37"/>
      <c r="G18" s="37">
        <v>15.8</v>
      </c>
      <c r="H18" s="22" t="e">
        <f t="shared" si="0"/>
        <v>#DIV/0!</v>
      </c>
      <c r="I18" s="22" t="e">
        <f t="shared" si="2"/>
        <v>#DIV/0!</v>
      </c>
      <c r="J18" s="20">
        <f t="shared" si="1"/>
        <v>18.436406067677947</v>
      </c>
    </row>
    <row r="19" spans="1:10" s="112" customFormat="1" ht="12.75">
      <c r="A19" s="26" t="s">
        <v>33</v>
      </c>
      <c r="B19" s="27" t="s">
        <v>24</v>
      </c>
      <c r="C19" s="113" t="s">
        <v>7</v>
      </c>
      <c r="D19" s="114">
        <f>SUM(D20:D23)</f>
        <v>224977.5</v>
      </c>
      <c r="E19" s="114">
        <f>SUM(E20:E23)</f>
        <v>0</v>
      </c>
      <c r="F19" s="114">
        <f>SUM(F20:F23)</f>
        <v>0</v>
      </c>
      <c r="G19" s="114">
        <f>SUM(G20:G23)</f>
        <v>38598.5</v>
      </c>
      <c r="H19" s="93" t="e">
        <f>IF(#REF!=0,0,#REF!/E19*100)</f>
        <v>#REF!</v>
      </c>
      <c r="I19" s="93" t="e">
        <f>IF(#REF!=0,0,#REF!/F19*100)</f>
        <v>#REF!</v>
      </c>
      <c r="J19" s="28">
        <f t="shared" si="1"/>
        <v>17.156604549343825</v>
      </c>
    </row>
    <row r="20" spans="1:10" s="112" customFormat="1" ht="12.75">
      <c r="A20" s="95" t="s">
        <v>33</v>
      </c>
      <c r="B20" s="115" t="s">
        <v>23</v>
      </c>
      <c r="C20" s="116" t="s">
        <v>50</v>
      </c>
      <c r="D20" s="102">
        <v>37334.8</v>
      </c>
      <c r="E20" s="114"/>
      <c r="F20" s="114"/>
      <c r="G20" s="104">
        <v>2859.4</v>
      </c>
      <c r="H20" s="28" t="e">
        <f>IF(G19=0,0,G19/E20*100)</f>
        <v>#DIV/0!</v>
      </c>
      <c r="I20" s="74" t="e">
        <f>IF(G19=0,0,G19/F20*100)</f>
        <v>#DIV/0!</v>
      </c>
      <c r="J20" s="94">
        <f t="shared" si="1"/>
        <v>7.658806261182597</v>
      </c>
    </row>
    <row r="21" spans="1:10" s="112" customFormat="1" ht="12.75">
      <c r="A21" s="95" t="s">
        <v>33</v>
      </c>
      <c r="B21" s="115" t="s">
        <v>30</v>
      </c>
      <c r="C21" s="116" t="s">
        <v>51</v>
      </c>
      <c r="D21" s="103">
        <v>89307.4</v>
      </c>
      <c r="E21" s="102"/>
      <c r="F21" s="102"/>
      <c r="G21" s="102">
        <v>6368.8</v>
      </c>
      <c r="H21" s="94" t="e">
        <f t="shared" si="0"/>
        <v>#DIV/0!</v>
      </c>
      <c r="I21" s="93" t="e">
        <f t="shared" si="2"/>
        <v>#DIV/0!</v>
      </c>
      <c r="J21" s="94">
        <f t="shared" si="1"/>
        <v>7.1313239440404725</v>
      </c>
    </row>
    <row r="22" spans="1:10" s="112" customFormat="1" ht="12.75">
      <c r="A22" s="95" t="s">
        <v>33</v>
      </c>
      <c r="B22" s="115" t="s">
        <v>25</v>
      </c>
      <c r="C22" s="116" t="s">
        <v>81</v>
      </c>
      <c r="D22" s="102">
        <v>87924.3</v>
      </c>
      <c r="E22" s="102"/>
      <c r="F22" s="102"/>
      <c r="G22" s="102">
        <v>24230.5</v>
      </c>
      <c r="H22" s="94" t="e">
        <f t="shared" si="0"/>
        <v>#DIV/0!</v>
      </c>
      <c r="I22" s="93" t="e">
        <f t="shared" si="2"/>
        <v>#DIV/0!</v>
      </c>
      <c r="J22" s="94">
        <f t="shared" si="1"/>
        <v>27.558365548545737</v>
      </c>
    </row>
    <row r="23" spans="1:10" s="112" customFormat="1" ht="12.75">
      <c r="A23" s="95" t="s">
        <v>33</v>
      </c>
      <c r="B23" s="115" t="s">
        <v>33</v>
      </c>
      <c r="C23" s="116" t="s">
        <v>52</v>
      </c>
      <c r="D23" s="103">
        <v>10411</v>
      </c>
      <c r="E23" s="102"/>
      <c r="F23" s="102"/>
      <c r="G23" s="102">
        <v>5139.8</v>
      </c>
      <c r="H23" s="94"/>
      <c r="I23" s="93" t="e">
        <f t="shared" si="2"/>
        <v>#DIV/0!</v>
      </c>
      <c r="J23" s="94">
        <f t="shared" si="1"/>
        <v>49.36893670156565</v>
      </c>
    </row>
    <row r="24" spans="1:10" ht="12.75">
      <c r="A24" s="26" t="s">
        <v>27</v>
      </c>
      <c r="B24" s="27" t="s">
        <v>24</v>
      </c>
      <c r="C24" s="83" t="s">
        <v>114</v>
      </c>
      <c r="D24" s="38">
        <f>(D25)</f>
        <v>200</v>
      </c>
      <c r="E24" s="38">
        <f>(E25)</f>
        <v>0</v>
      </c>
      <c r="F24" s="38">
        <f>(F25)</f>
        <v>0</v>
      </c>
      <c r="G24" s="38">
        <f>(G25)</f>
        <v>9.9</v>
      </c>
      <c r="H24" s="20"/>
      <c r="I24" s="22" t="e">
        <f t="shared" si="2"/>
        <v>#DIV/0!</v>
      </c>
      <c r="J24" s="28">
        <f t="shared" si="1"/>
        <v>4.95</v>
      </c>
    </row>
    <row r="25" spans="1:10" ht="25.5">
      <c r="A25" s="203" t="s">
        <v>27</v>
      </c>
      <c r="B25" s="204" t="s">
        <v>25</v>
      </c>
      <c r="C25" s="16" t="s">
        <v>262</v>
      </c>
      <c r="D25" s="158">
        <v>200</v>
      </c>
      <c r="E25" s="202"/>
      <c r="F25" s="202"/>
      <c r="G25" s="158">
        <v>9.9</v>
      </c>
      <c r="H25" s="62"/>
      <c r="I25" s="62" t="e">
        <f t="shared" si="2"/>
        <v>#DIV/0!</v>
      </c>
      <c r="J25" s="106">
        <f t="shared" si="1"/>
        <v>4.95</v>
      </c>
    </row>
    <row r="26" spans="1:10" s="29" customFormat="1" ht="12.75">
      <c r="A26" s="26" t="s">
        <v>34</v>
      </c>
      <c r="B26" s="13" t="s">
        <v>24</v>
      </c>
      <c r="C26" s="9" t="s">
        <v>10</v>
      </c>
      <c r="D26" s="47">
        <f>SUM(D27:D32)</f>
        <v>983990.6000000001</v>
      </c>
      <c r="E26" s="47">
        <f>SUM(E27:E32)</f>
        <v>0</v>
      </c>
      <c r="F26" s="47">
        <f>SUM(F27:F32)</f>
        <v>0</v>
      </c>
      <c r="G26" s="47">
        <f>SUM(G27:G32)</f>
        <v>513330.10000000003</v>
      </c>
      <c r="H26" s="20"/>
      <c r="I26" s="22" t="e">
        <f>IF(#REF!=0,0,#REF!/F26*100)</f>
        <v>#REF!</v>
      </c>
      <c r="J26" s="28">
        <f>IF(G26=0,0,G26/D26*100)</f>
        <v>52.16819144410526</v>
      </c>
    </row>
    <row r="27" spans="1:10" ht="12.75">
      <c r="A27" s="95" t="s">
        <v>34</v>
      </c>
      <c r="B27" s="43" t="s">
        <v>23</v>
      </c>
      <c r="C27" s="16" t="s">
        <v>53</v>
      </c>
      <c r="D27" s="5">
        <v>425202</v>
      </c>
      <c r="E27" s="1"/>
      <c r="F27" s="47"/>
      <c r="G27" s="104">
        <v>209536.8</v>
      </c>
      <c r="H27" s="19" t="e">
        <f>IF(G26=0,0,G26/E27*100)</f>
        <v>#DIV/0!</v>
      </c>
      <c r="I27" s="74" t="e">
        <f>IF(G26=0,0,G26/F27*100)</f>
        <v>#DIV/0!</v>
      </c>
      <c r="J27" s="94">
        <f>IF(G26=0,0,G26/D26*100)</f>
        <v>52.16819144410526</v>
      </c>
    </row>
    <row r="28" spans="1:10" ht="12.75">
      <c r="A28" s="8" t="s">
        <v>34</v>
      </c>
      <c r="B28" s="15" t="s">
        <v>30</v>
      </c>
      <c r="C28" s="16" t="s">
        <v>8</v>
      </c>
      <c r="D28" s="37">
        <v>389657.3</v>
      </c>
      <c r="E28" s="5"/>
      <c r="F28" s="37"/>
      <c r="G28" s="37">
        <v>230909.6</v>
      </c>
      <c r="H28" s="20" t="e">
        <f t="shared" si="0"/>
        <v>#DIV/0!</v>
      </c>
      <c r="I28" s="22" t="e">
        <f t="shared" si="2"/>
        <v>#DIV/0!</v>
      </c>
      <c r="J28" s="20">
        <f t="shared" si="1"/>
        <v>59.25966227246352</v>
      </c>
    </row>
    <row r="29" spans="1:10" ht="12.75">
      <c r="A29" s="8" t="s">
        <v>34</v>
      </c>
      <c r="B29" s="15" t="s">
        <v>25</v>
      </c>
      <c r="C29" s="16" t="s">
        <v>263</v>
      </c>
      <c r="D29" s="37">
        <v>109497.5</v>
      </c>
      <c r="E29" s="5"/>
      <c r="F29" s="37"/>
      <c r="G29" s="37">
        <v>50601.5</v>
      </c>
      <c r="H29" s="20"/>
      <c r="I29" s="22"/>
      <c r="J29" s="20">
        <f t="shared" si="1"/>
        <v>46.212470604351694</v>
      </c>
    </row>
    <row r="30" spans="1:10" ht="25.5">
      <c r="A30" s="8" t="s">
        <v>34</v>
      </c>
      <c r="B30" s="15" t="s">
        <v>33</v>
      </c>
      <c r="C30" s="16" t="s">
        <v>152</v>
      </c>
      <c r="D30" s="169">
        <v>570</v>
      </c>
      <c r="E30" s="170"/>
      <c r="F30" s="169"/>
      <c r="G30" s="169">
        <v>549.1</v>
      </c>
      <c r="H30" s="22"/>
      <c r="I30" s="22"/>
      <c r="J30" s="22">
        <f t="shared" si="1"/>
        <v>96.33333333333334</v>
      </c>
    </row>
    <row r="31" spans="1:10" ht="12.75">
      <c r="A31" s="8" t="s">
        <v>34</v>
      </c>
      <c r="B31" s="15" t="s">
        <v>34</v>
      </c>
      <c r="C31" s="16" t="s">
        <v>54</v>
      </c>
      <c r="D31" s="37">
        <v>17840.3</v>
      </c>
      <c r="E31" s="5"/>
      <c r="F31" s="37"/>
      <c r="G31" s="37">
        <v>4134.4</v>
      </c>
      <c r="H31" s="20" t="e">
        <f t="shared" si="0"/>
        <v>#DIV/0!</v>
      </c>
      <c r="I31" s="22" t="e">
        <f t="shared" si="2"/>
        <v>#DIV/0!</v>
      </c>
      <c r="J31" s="20">
        <f t="shared" si="1"/>
        <v>23.174498186689686</v>
      </c>
    </row>
    <row r="32" spans="1:10" ht="12.75">
      <c r="A32" s="8" t="s">
        <v>34</v>
      </c>
      <c r="B32" s="15" t="s">
        <v>31</v>
      </c>
      <c r="C32" s="16" t="s">
        <v>55</v>
      </c>
      <c r="D32" s="5">
        <v>41223.5</v>
      </c>
      <c r="E32" s="5"/>
      <c r="F32" s="5"/>
      <c r="G32" s="5">
        <v>17598.7</v>
      </c>
      <c r="H32" s="20" t="e">
        <f t="shared" si="0"/>
        <v>#DIV/0!</v>
      </c>
      <c r="I32" s="22" t="e">
        <f t="shared" si="2"/>
        <v>#DIV/0!</v>
      </c>
      <c r="J32" s="20">
        <f t="shared" si="1"/>
        <v>42.69094084684707</v>
      </c>
    </row>
    <row r="33" spans="1:10" ht="12.75">
      <c r="A33" s="26" t="s">
        <v>35</v>
      </c>
      <c r="B33" s="13" t="s">
        <v>24</v>
      </c>
      <c r="C33" s="9" t="s">
        <v>108</v>
      </c>
      <c r="D33" s="47">
        <f>SUM(D34:D35)</f>
        <v>102932.59999999999</v>
      </c>
      <c r="E33" s="5"/>
      <c r="F33" s="37"/>
      <c r="G33" s="47">
        <f>SUM(G34:G35)</f>
        <v>47685.3</v>
      </c>
      <c r="H33" s="20" t="e">
        <f t="shared" si="0"/>
        <v>#DIV/0!</v>
      </c>
      <c r="I33" s="22" t="e">
        <f t="shared" si="2"/>
        <v>#DIV/0!</v>
      </c>
      <c r="J33" s="28">
        <f t="shared" si="1"/>
        <v>46.326722534940345</v>
      </c>
    </row>
    <row r="34" spans="1:10" ht="12.75">
      <c r="A34" s="95" t="s">
        <v>35</v>
      </c>
      <c r="B34" s="15" t="s">
        <v>23</v>
      </c>
      <c r="C34" s="16" t="s">
        <v>56</v>
      </c>
      <c r="D34" s="103">
        <v>92872.9</v>
      </c>
      <c r="E34" s="102"/>
      <c r="F34" s="102"/>
      <c r="G34" s="103">
        <v>43901.8</v>
      </c>
      <c r="H34" s="21" t="e">
        <f t="shared" si="0"/>
        <v>#DIV/0!</v>
      </c>
      <c r="I34" s="74" t="e">
        <f t="shared" si="2"/>
        <v>#DIV/0!</v>
      </c>
      <c r="J34" s="93">
        <f t="shared" si="1"/>
        <v>47.27084004052851</v>
      </c>
    </row>
    <row r="35" spans="1:10" ht="12.75">
      <c r="A35" s="8" t="s">
        <v>35</v>
      </c>
      <c r="B35" s="15" t="s">
        <v>26</v>
      </c>
      <c r="C35" s="16" t="s">
        <v>116</v>
      </c>
      <c r="D35" s="37">
        <v>10059.7</v>
      </c>
      <c r="E35" s="5"/>
      <c r="F35" s="5"/>
      <c r="G35" s="37">
        <v>3783.5</v>
      </c>
      <c r="H35" s="20" t="e">
        <f t="shared" si="0"/>
        <v>#DIV/0!</v>
      </c>
      <c r="I35" s="22" t="e">
        <f t="shared" si="2"/>
        <v>#DIV/0!</v>
      </c>
      <c r="J35" s="94">
        <f t="shared" si="1"/>
        <v>37.61046552084058</v>
      </c>
    </row>
    <row r="36" spans="1:10" ht="12.75">
      <c r="A36" s="26" t="s">
        <v>36</v>
      </c>
      <c r="B36" s="13" t="s">
        <v>24</v>
      </c>
      <c r="C36" s="9" t="s">
        <v>57</v>
      </c>
      <c r="D36" s="47">
        <f>SUM(D37:D40)</f>
        <v>60177.4</v>
      </c>
      <c r="E36" s="5"/>
      <c r="F36" s="5"/>
      <c r="G36" s="1">
        <f>SUM(G37:G40)</f>
        <v>30844.4</v>
      </c>
      <c r="H36" s="20"/>
      <c r="I36" s="22" t="e">
        <f t="shared" si="2"/>
        <v>#DIV/0!</v>
      </c>
      <c r="J36" s="74">
        <f t="shared" si="1"/>
        <v>51.25578705627029</v>
      </c>
    </row>
    <row r="37" spans="1:10" ht="12.75">
      <c r="A37" s="95" t="s">
        <v>36</v>
      </c>
      <c r="B37" s="15" t="s">
        <v>23</v>
      </c>
      <c r="C37" s="16" t="s">
        <v>16</v>
      </c>
      <c r="D37" s="103">
        <v>1772</v>
      </c>
      <c r="E37" s="102"/>
      <c r="F37" s="102"/>
      <c r="G37" s="102">
        <v>1002.5</v>
      </c>
      <c r="H37" s="19" t="e">
        <f t="shared" si="0"/>
        <v>#DIV/0!</v>
      </c>
      <c r="I37" s="74" t="e">
        <f t="shared" si="2"/>
        <v>#DIV/0!</v>
      </c>
      <c r="J37" s="94">
        <f t="shared" si="1"/>
        <v>56.5744920993228</v>
      </c>
    </row>
    <row r="38" spans="1:10" ht="12.75">
      <c r="A38" s="8" t="s">
        <v>36</v>
      </c>
      <c r="B38" s="15" t="s">
        <v>25</v>
      </c>
      <c r="C38" s="30" t="s">
        <v>69</v>
      </c>
      <c r="D38" s="37">
        <v>3414.3</v>
      </c>
      <c r="E38" s="5"/>
      <c r="F38" s="37"/>
      <c r="G38" s="5">
        <v>2002.2</v>
      </c>
      <c r="H38" s="20" t="e">
        <f t="shared" si="0"/>
        <v>#DIV/0!</v>
      </c>
      <c r="I38" s="22" t="e">
        <f t="shared" si="2"/>
        <v>#DIV/0!</v>
      </c>
      <c r="J38" s="20">
        <f t="shared" si="1"/>
        <v>58.64159564185923</v>
      </c>
    </row>
    <row r="39" spans="1:10" ht="12.75">
      <c r="A39" s="8" t="s">
        <v>36</v>
      </c>
      <c r="B39" s="15" t="s">
        <v>26</v>
      </c>
      <c r="C39" s="16" t="s">
        <v>82</v>
      </c>
      <c r="D39" s="37">
        <v>53727.1</v>
      </c>
      <c r="E39" s="5"/>
      <c r="F39" s="37"/>
      <c r="G39" s="37">
        <v>26575.7</v>
      </c>
      <c r="H39" s="20" t="e">
        <f t="shared" si="0"/>
        <v>#DIV/0!</v>
      </c>
      <c r="I39" s="22" t="e">
        <f t="shared" si="2"/>
        <v>#DIV/0!</v>
      </c>
      <c r="J39" s="20">
        <f t="shared" si="1"/>
        <v>49.46423685626063</v>
      </c>
    </row>
    <row r="40" spans="1:10" ht="12.75">
      <c r="A40" s="8" t="s">
        <v>36</v>
      </c>
      <c r="B40" s="15" t="s">
        <v>27</v>
      </c>
      <c r="C40" s="16" t="s">
        <v>83</v>
      </c>
      <c r="D40" s="37">
        <v>1264</v>
      </c>
      <c r="E40" s="5"/>
      <c r="F40" s="5"/>
      <c r="G40" s="5">
        <v>1264</v>
      </c>
      <c r="H40" s="20" t="e">
        <f t="shared" si="0"/>
        <v>#DIV/0!</v>
      </c>
      <c r="I40" s="22" t="e">
        <f t="shared" si="2"/>
        <v>#DIV/0!</v>
      </c>
      <c r="J40" s="20">
        <f t="shared" si="1"/>
        <v>100</v>
      </c>
    </row>
    <row r="41" spans="1:10" ht="12.75">
      <c r="A41" s="26" t="s">
        <v>32</v>
      </c>
      <c r="B41" s="27" t="s">
        <v>24</v>
      </c>
      <c r="C41" s="83" t="s">
        <v>109</v>
      </c>
      <c r="D41" s="47">
        <f>SUM(D42:D42)</f>
        <v>78103.7</v>
      </c>
      <c r="E41" s="47">
        <f>SUM(E42:E42)</f>
        <v>0</v>
      </c>
      <c r="F41" s="47">
        <f>SUM(F42:F42)</f>
        <v>0</v>
      </c>
      <c r="G41" s="47">
        <f>SUM(G42:G42)</f>
        <v>48682</v>
      </c>
      <c r="H41" s="20" t="e">
        <f t="shared" si="0"/>
        <v>#DIV/0!</v>
      </c>
      <c r="I41" s="22" t="e">
        <f t="shared" si="2"/>
        <v>#DIV/0!</v>
      </c>
      <c r="J41" s="28">
        <f t="shared" si="1"/>
        <v>62.32995363856002</v>
      </c>
    </row>
    <row r="42" spans="1:10" ht="12.75">
      <c r="A42" s="95" t="s">
        <v>32</v>
      </c>
      <c r="B42" s="15" t="s">
        <v>23</v>
      </c>
      <c r="C42" s="16" t="s">
        <v>110</v>
      </c>
      <c r="D42" s="103">
        <v>78103.7</v>
      </c>
      <c r="E42" s="103"/>
      <c r="F42" s="103"/>
      <c r="G42" s="103">
        <v>48682</v>
      </c>
      <c r="H42" s="28"/>
      <c r="I42" s="74" t="e">
        <f t="shared" si="2"/>
        <v>#DIV/0!</v>
      </c>
      <c r="J42" s="94">
        <f t="shared" si="1"/>
        <v>62.32995363856002</v>
      </c>
    </row>
    <row r="43" spans="1:10" ht="12.75">
      <c r="A43" s="26" t="s">
        <v>107</v>
      </c>
      <c r="B43" s="27" t="s">
        <v>24</v>
      </c>
      <c r="C43" s="83" t="s">
        <v>111</v>
      </c>
      <c r="D43" s="38">
        <f>(D44)</f>
        <v>2277.7</v>
      </c>
      <c r="E43" s="5"/>
      <c r="F43" s="42"/>
      <c r="G43" s="38">
        <f>(G44)</f>
        <v>1626.5</v>
      </c>
      <c r="H43" s="20"/>
      <c r="I43" s="22" t="e">
        <f t="shared" si="2"/>
        <v>#DIV/0!</v>
      </c>
      <c r="J43" s="28">
        <f>IF(G43=0,0,G43/D43*100)</f>
        <v>71.40975545506433</v>
      </c>
    </row>
    <row r="44" spans="1:10" ht="25.5">
      <c r="A44" s="95" t="s">
        <v>107</v>
      </c>
      <c r="B44" s="15" t="s">
        <v>23</v>
      </c>
      <c r="C44" s="16" t="s">
        <v>112</v>
      </c>
      <c r="D44" s="103">
        <v>2277.7</v>
      </c>
      <c r="E44" s="102"/>
      <c r="F44" s="105"/>
      <c r="G44" s="103">
        <v>1626.5</v>
      </c>
      <c r="H44" s="28"/>
      <c r="I44" s="74"/>
      <c r="J44" s="93">
        <f>IF(G44=0,0,G44/D44*100)</f>
        <v>71.40975545506433</v>
      </c>
    </row>
    <row r="45" spans="1:10" ht="15" customHeight="1">
      <c r="A45" s="8"/>
      <c r="B45" s="12"/>
      <c r="C45" s="9" t="s">
        <v>63</v>
      </c>
      <c r="D45" s="159">
        <f>SUM(D4,D12,D15,D19,D24,D26,D33,D36,D41,D43)</f>
        <v>1684087.6</v>
      </c>
      <c r="E45" s="159">
        <f>SUM(E4,E12,E15,E19,E24,E26,E33,E36,E41,E43)</f>
        <v>0</v>
      </c>
      <c r="F45" s="159">
        <f>SUM(F4,F12,F15,F19,F24,F26,F33,F36,F41,F43)</f>
        <v>0</v>
      </c>
      <c r="G45" s="159">
        <f>SUM(G4,G12,G15,G19,G24,G26,G33,G36,G41,G43)</f>
        <v>749513.0000000001</v>
      </c>
      <c r="H45" s="22"/>
      <c r="I45" s="22"/>
      <c r="J45" s="74">
        <f>IF(G45=0,0,G45/D45*100)</f>
        <v>44.50558272621923</v>
      </c>
    </row>
    <row r="46" spans="1:10" ht="24.75" customHeight="1">
      <c r="A46" s="96"/>
      <c r="D46" s="111"/>
      <c r="E46" s="97" t="e">
        <f>SUM(E4,E12,E15,E20,E25,E27,E34,#REF!,E37,E42,E44)</f>
        <v>#REF!</v>
      </c>
      <c r="F46" s="98" t="e">
        <f>SUM(F4,F12,F15,F20,F25,F27,F34,#REF!,F37,F42,F44)</f>
        <v>#REF!</v>
      </c>
      <c r="G46" s="2"/>
      <c r="H46" s="99">
        <f>IF(G46=0,0,G46/E46*100)</f>
        <v>0</v>
      </c>
      <c r="I46" s="100">
        <f t="shared" si="2"/>
        <v>0</v>
      </c>
      <c r="J46" s="101"/>
    </row>
    <row r="47" ht="13.5" customHeight="1"/>
    <row r="48" ht="15.75" customHeight="1"/>
    <row r="49" ht="27.75" customHeight="1"/>
    <row r="51" ht="16.5" customHeight="1"/>
    <row r="52" ht="17.25" customHeight="1"/>
    <row r="53" ht="16.5" customHeight="1"/>
    <row r="54" ht="37.5" customHeight="1"/>
    <row r="55" ht="15.75" customHeight="1"/>
    <row r="56" ht="15.75" customHeight="1"/>
    <row r="57" ht="14.25" customHeight="1"/>
    <row r="58" ht="15" customHeight="1"/>
    <row r="59" ht="39" customHeight="1"/>
    <row r="60" ht="18.75" customHeight="1"/>
    <row r="61" ht="16.5" customHeight="1"/>
    <row r="62" ht="27.75" customHeight="1"/>
    <row r="63" ht="26.25" customHeight="1"/>
    <row r="64" ht="16.5" customHeight="1"/>
    <row r="65" ht="27.75" customHeight="1"/>
    <row r="66" ht="28.5" customHeight="1"/>
    <row r="67" ht="25.5" customHeight="1"/>
    <row r="68" ht="26.25" customHeight="1"/>
    <row r="69" ht="15.75" customHeight="1"/>
    <row r="70" ht="51.75" customHeight="1"/>
    <row r="71" ht="15.75" customHeight="1"/>
    <row r="72" ht="17.25" customHeight="1"/>
    <row r="73" ht="27" customHeight="1"/>
    <row r="74" ht="15" customHeight="1"/>
    <row r="75" ht="15.75" customHeight="1"/>
    <row r="76" ht="15.75" customHeight="1"/>
    <row r="77" ht="27.75" customHeight="1"/>
    <row r="78" ht="27" customHeight="1"/>
    <row r="79" ht="15.75" customHeight="1"/>
    <row r="80" ht="39" customHeight="1"/>
    <row r="81" ht="18" customHeight="1"/>
    <row r="82" ht="16.5" customHeight="1"/>
    <row r="83" ht="27" customHeight="1"/>
    <row r="84" ht="15" customHeight="1"/>
    <row r="85" ht="14.25" customHeight="1"/>
    <row r="86" ht="15" customHeight="1"/>
    <row r="87" ht="14.25" customHeight="1"/>
    <row r="88" ht="14.25" customHeight="1"/>
    <row r="89" ht="27" customHeight="1"/>
    <row r="90" ht="39.75" customHeight="1"/>
    <row r="91" ht="30" customHeight="1"/>
    <row r="92" ht="14.25" customHeight="1"/>
    <row r="93" ht="15" customHeight="1"/>
    <row r="94" ht="14.25" customHeight="1"/>
    <row r="95" ht="15" customHeight="1"/>
    <row r="96" ht="15.75" customHeight="1"/>
    <row r="97" ht="13.5" customHeight="1"/>
    <row r="98" ht="15" customHeight="1"/>
    <row r="99" ht="16.5" customHeight="1"/>
    <row r="100" ht="13.5" customHeight="1"/>
    <row r="101" ht="15.75" customHeight="1"/>
    <row r="102" ht="15.75" customHeight="1"/>
    <row r="103" ht="16.5" customHeight="1"/>
    <row r="104" ht="26.25" customHeight="1"/>
    <row r="105" ht="26.25" customHeight="1"/>
    <row r="106" ht="28.5" customHeight="1"/>
    <row r="107" ht="28.5" customHeight="1"/>
    <row r="108" ht="27.75" customHeight="1"/>
    <row r="109" ht="37.5" customHeight="1"/>
    <row r="110" ht="15" customHeight="1"/>
    <row r="111" ht="24.75" customHeight="1"/>
    <row r="112" ht="25.5" customHeight="1"/>
    <row r="113" ht="25.5" customHeight="1"/>
    <row r="114" ht="16.5" customHeight="1"/>
    <row r="115" ht="37.5" customHeight="1"/>
    <row r="116" ht="16.5" customHeight="1"/>
    <row r="117" ht="27.75" customHeight="1"/>
    <row r="118" ht="52.5" customHeight="1"/>
    <row r="119" ht="63.75" customHeight="1"/>
    <row r="120" ht="37.5" customHeight="1"/>
    <row r="121" ht="12.75" customHeight="1"/>
    <row r="122" ht="40.5" customHeight="1"/>
    <row r="123" ht="53.25" customHeight="1"/>
    <row r="124" ht="39" customHeight="1"/>
  </sheetData>
  <sheetProtection/>
  <mergeCells count="1">
    <mergeCell ref="A1:J1"/>
  </mergeCells>
  <printOptions/>
  <pageMargins left="0.3937007874015748" right="0.3937007874015748" top="0.5905511811023623" bottom="0.5905511811023623" header="0.5118110236220472" footer="0.11811023622047245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13.875" style="0" customWidth="1"/>
    <col min="2" max="2" width="10.625" style="0" customWidth="1"/>
    <col min="3" max="3" width="15.125" style="0" customWidth="1"/>
    <col min="4" max="4" width="39.875" style="0" customWidth="1"/>
    <col min="5" max="5" width="5.00390625" style="0" customWidth="1"/>
  </cols>
  <sheetData>
    <row r="1" spans="1:4" ht="33.75" customHeight="1">
      <c r="A1" s="251" t="s">
        <v>325</v>
      </c>
      <c r="B1" s="251"/>
      <c r="C1" s="251"/>
      <c r="D1" s="251"/>
    </row>
    <row r="2" spans="3:4" ht="14.25">
      <c r="C2" s="252"/>
      <c r="D2" s="252"/>
    </row>
    <row r="4" spans="1:4" ht="25.5">
      <c r="A4" s="171" t="s">
        <v>290</v>
      </c>
      <c r="B4" s="171" t="s">
        <v>291</v>
      </c>
      <c r="C4" s="171" t="s">
        <v>292</v>
      </c>
      <c r="D4" s="171" t="s">
        <v>293</v>
      </c>
    </row>
    <row r="5" spans="1:4" ht="12.75">
      <c r="A5" s="172" t="s">
        <v>294</v>
      </c>
      <c r="B5" s="253">
        <v>165</v>
      </c>
      <c r="C5" s="254" t="s">
        <v>295</v>
      </c>
      <c r="D5" s="255" t="s">
        <v>296</v>
      </c>
    </row>
    <row r="6" spans="1:4" ht="130.5" customHeight="1">
      <c r="A6" s="173" t="s">
        <v>297</v>
      </c>
      <c r="B6" s="253"/>
      <c r="C6" s="254"/>
      <c r="D6" s="255"/>
    </row>
    <row r="7" spans="1:4" ht="53.25" customHeight="1">
      <c r="A7" s="173" t="s">
        <v>327</v>
      </c>
      <c r="B7" s="218">
        <v>66</v>
      </c>
      <c r="C7" s="219" t="s">
        <v>295</v>
      </c>
      <c r="D7" s="220" t="s">
        <v>326</v>
      </c>
    </row>
    <row r="8" spans="1:4" ht="18" customHeight="1">
      <c r="A8" s="174" t="s">
        <v>298</v>
      </c>
      <c r="B8" s="175">
        <v>231</v>
      </c>
      <c r="C8" s="174"/>
      <c r="D8" s="176"/>
    </row>
  </sheetData>
  <sheetProtection/>
  <mergeCells count="5">
    <mergeCell ref="A1:D1"/>
    <mergeCell ref="C2:D2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Tatyana</cp:lastModifiedBy>
  <cp:lastPrinted>2017-07-17T12:43:45Z</cp:lastPrinted>
  <dcterms:created xsi:type="dcterms:W3CDTF">2001-12-24T05:25:20Z</dcterms:created>
  <dcterms:modified xsi:type="dcterms:W3CDTF">2017-07-17T12:45:04Z</dcterms:modified>
  <cp:category/>
  <cp:version/>
  <cp:contentType/>
  <cp:contentStatus/>
</cp:coreProperties>
</file>