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1"/>
  </bookViews>
  <sheets>
    <sheet name="ф 5" sheetId="1" r:id="rId1"/>
    <sheet name="ф6" sheetId="2" r:id="rId2"/>
  </sheets>
  <definedNames>
    <definedName name="_xlnm.Print_Area" localSheetId="0">'ф 5'!$A$1:$R$88</definedName>
    <definedName name="_xlnm.Print_Area" localSheetId="1">'ф6'!$A$1:$K$45</definedName>
  </definedNames>
  <calcPr fullCalcOnLoad="1"/>
</workbook>
</file>

<file path=xl/sharedStrings.xml><?xml version="1.0" encoding="utf-8"?>
<sst xmlns="http://schemas.openxmlformats.org/spreadsheetml/2006/main" count="301" uniqueCount="109">
  <si>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</si>
  <si>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</si>
  <si>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</si>
  <si>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</si>
  <si>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</si>
  <si>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</si>
  <si>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</si>
  <si>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</si>
  <si>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</si>
  <si>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</si>
  <si>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</si>
  <si>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</si>
  <si>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</si>
  <si>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ГРБС</t>
  </si>
  <si>
    <t>Рз</t>
  </si>
  <si>
    <t>Пр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</si>
  <si>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</si>
  <si>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</si>
  <si>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</si>
  <si>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</si>
  <si>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</si>
  <si>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</si>
  <si>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</si>
  <si>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</si>
  <si>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</si>
  <si>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</si>
  <si>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</si>
  <si>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</si>
  <si>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</si>
  <si>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</si>
  <si>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2020 год</t>
  </si>
  <si>
    <t>2024 год</t>
  </si>
  <si>
    <t>2021 год</t>
  </si>
  <si>
    <t>2022 год</t>
  </si>
  <si>
    <t>2023 год</t>
  </si>
  <si>
    <t>ИТОГО</t>
  </si>
  <si>
    <t>Прогнозная (справочная) оценка ресурсного обеспечения  реализации муниципальной программы за счет всех источников финансирования</t>
  </si>
  <si>
    <t>9</t>
  </si>
  <si>
    <t>3</t>
  </si>
  <si>
    <t>Материально-техническое обеспечение деятельности администрации города Воткинска</t>
  </si>
  <si>
    <t>03</t>
  </si>
  <si>
    <t>04</t>
  </si>
  <si>
    <t>05</t>
  </si>
  <si>
    <t>07</t>
  </si>
  <si>
    <t>"Муниципальное управление"</t>
  </si>
  <si>
    <t>"Организация муниципального управления"</t>
  </si>
  <si>
    <t>"Архивное дело"</t>
  </si>
  <si>
    <t>"Государственная регистрация актов гражданского состояния"</t>
  </si>
  <si>
    <t>Администрация города Воткинска</t>
  </si>
  <si>
    <t>Содержание на осуществление отдельных государственных полномочий в области архивного дела</t>
  </si>
  <si>
    <t>Фонд оплаты труда и страховые взносы</t>
  </si>
  <si>
    <t>Прочая закупка товаров, работ, услуг для государственных нужд</t>
  </si>
  <si>
    <t>«Муниципальное управление»</t>
  </si>
  <si>
    <t>Расходы бюджета МО, тыс.рублей</t>
  </si>
  <si>
    <t>09</t>
  </si>
  <si>
    <t>Организация и осуществление деятельности опеке и попечительству в отношении несовершеннолетних</t>
  </si>
  <si>
    <t>Содержание на организацию социальной поддержки детей-сирот и детей, оставшихся без попечения родителей</t>
  </si>
  <si>
    <t>Обеспечение осуществления передаваемых полномочий в соответствиис Законом УР от 14 марта 2013г. №8-РЗ "Об обеспечении жилыми помещениями детей-сирот и детей,оставшихся без попечения родителей,а также лиц из числа детей -сирот и детей, оставшихся без попечения родителей"</t>
  </si>
  <si>
    <t xml:space="preserve">"Архивное дело" </t>
  </si>
  <si>
    <t>Содержание на осуществление отдельных государственных полномочий в области архивного дела за счет местного бюджета</t>
  </si>
  <si>
    <t>Расходы на выплаты персоналу государственных (муниципальных) органов</t>
  </si>
  <si>
    <t>«Организация муниципального управления»</t>
  </si>
  <si>
    <t xml:space="preserve">к муниципальной программе </t>
  </si>
  <si>
    <t xml:space="preserve">к муниципальной программе  </t>
  </si>
  <si>
    <t>Содержание на осуществление отдельных государственных полномочий в области регистрации актов гражданского состояния</t>
  </si>
  <si>
    <t>Осуществление органами местного самоуправления города Воткинска переданных отдельных полномочий</t>
  </si>
  <si>
    <t>Содержание на организацию предоставления мер социальной поддержки многодетным семьям</t>
  </si>
  <si>
    <t>Содержание на создание и организацию деятельности комиссии по делам несовершеннолетних и защите их прав</t>
  </si>
  <si>
    <t>0920504360</t>
  </si>
  <si>
    <t>0920560030</t>
  </si>
  <si>
    <t>0930359300</t>
  </si>
  <si>
    <t>Обеспечение деятельности Главы муниципального образования "Город Воткинск"</t>
  </si>
  <si>
    <t>08</t>
  </si>
  <si>
    <t>Обеспечение деятельности муниципальных служащих и работников Администрации, не являющихся муниципальными служащими, а также иные выплаты персоналу, за исключением фонда оплаты труда</t>
  </si>
  <si>
    <t>0910760010</t>
  </si>
  <si>
    <t>0910760030</t>
  </si>
  <si>
    <t>0910760630</t>
  </si>
  <si>
    <t>0910760160</t>
  </si>
  <si>
    <t>0910760170</t>
  </si>
  <si>
    <t>0910804350</t>
  </si>
  <si>
    <t>0910804420</t>
  </si>
  <si>
    <t>091084410</t>
  </si>
  <si>
    <t>0910807560</t>
  </si>
  <si>
    <t>0910807860</t>
  </si>
  <si>
    <t>13</t>
  </si>
  <si>
    <t>0920560039</t>
  </si>
  <si>
    <t>Закупка энергетических ресурсов</t>
  </si>
  <si>
    <t>Ответственный исполнитель Управление организационной и кадровой работы</t>
  </si>
  <si>
    <t xml:space="preserve">  </t>
  </si>
  <si>
    <t xml:space="preserve">"Государственная регистрация актов гражданского состояния" </t>
  </si>
  <si>
    <t>0910800313</t>
  </si>
  <si>
    <t>0910800311</t>
  </si>
  <si>
    <t>0910800314</t>
  </si>
  <si>
    <t>касса</t>
  </si>
  <si>
    <t>2025 год</t>
  </si>
  <si>
    <t>Наименование муниципальной программы "Муниципальное управление на 2020-2025 годы"</t>
  </si>
  <si>
    <t>Ресурсное обеспечение реализации муниципальной программы "Муниципальное управление на 2020-2025 годы"</t>
  </si>
  <si>
    <t>0910760039</t>
  </si>
  <si>
    <t xml:space="preserve">за счет средств бюджета муниципального образования "Город Воткинск" </t>
  </si>
  <si>
    <t>Создание условий для реализации подпрограммы  " Организация муниципальное управление"</t>
  </si>
  <si>
    <t>Приложение 1 к постановлению от ___________ №______</t>
  </si>
  <si>
    <t>"Приложение №5</t>
  </si>
  <si>
    <t xml:space="preserve">                  ".</t>
  </si>
  <si>
    <t>Приложение   2 к постановлению от _____________ №_______</t>
  </si>
  <si>
    <t>"Приложение №6</t>
  </si>
  <si>
    <t xml:space="preserve">                    ".</t>
  </si>
  <si>
    <t xml:space="preserve">                         ".</t>
  </si>
  <si>
    <t xml:space="preserve">                                                                                                 "Муниципальное управление на 2020-2025 годы"</t>
  </si>
  <si>
    <t>"Муниципальное управление на 2020-2025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</si>
</sst>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#,##0.00\ _₽"/>
    <numFmt numFmtId="182" formatCode="#,##0.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8" fillId="32" borderId="0" xfId="0" applyFont="1" applyFill="1" applyAlignment="1">
      <alignment/>
    </xf>
    <xf numFmtId="181" fontId="10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" fontId="2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181" fontId="2" fillId="32" borderId="10" xfId="0" applyNumberFormat="1" applyFont="1" applyFill="1" applyBorder="1" applyAlignment="1">
      <alignment horizontal="center" vertical="center"/>
    </xf>
    <xf numFmtId="181" fontId="9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wrapText="1" indent="3"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/>
    </xf>
    <xf numFmtId="178" fontId="2" fillId="32" borderId="10" xfId="0" applyNumberFormat="1" applyFont="1" applyFill="1" applyBorder="1" applyAlignment="1">
      <alignment horizontal="right" vertical="center"/>
    </xf>
    <xf numFmtId="181" fontId="2" fillId="32" borderId="10" xfId="0" applyNumberFormat="1" applyFont="1" applyFill="1" applyBorder="1" applyAlignment="1">
      <alignment horizontal="right" vertical="center"/>
    </xf>
    <xf numFmtId="181" fontId="2" fillId="32" borderId="10" xfId="0" applyNumberFormat="1" applyFont="1" applyFill="1" applyBorder="1" applyAlignment="1">
      <alignment/>
    </xf>
    <xf numFmtId="181" fontId="2" fillId="32" borderId="10" xfId="0" applyNumberFormat="1" applyFont="1" applyFill="1" applyBorder="1" applyAlignment="1">
      <alignment horizontal="center" vertical="center" wrapText="1"/>
    </xf>
    <xf numFmtId="181" fontId="2" fillId="32" borderId="10" xfId="0" applyNumberFormat="1" applyFont="1" applyFill="1" applyBorder="1" applyAlignment="1">
      <alignment horizontal="right" vertical="center" wrapText="1"/>
    </xf>
    <xf numFmtId="178" fontId="2" fillId="32" borderId="10" xfId="0" applyNumberFormat="1" applyFont="1" applyFill="1" applyBorder="1" applyAlignment="1">
      <alignment/>
    </xf>
    <xf numFmtId="0" fontId="31" fillId="32" borderId="0" xfId="0" applyFont="1" applyFill="1" applyBorder="1" applyAlignment="1">
      <alignment/>
    </xf>
    <xf numFmtId="0" fontId="31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31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vertical="center" wrapText="1"/>
    </xf>
    <xf numFmtId="181" fontId="3" fillId="32" borderId="10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181" fontId="11" fillId="33" borderId="12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0" xfId="0" applyNumberFormat="1" applyFont="1" applyFill="1" applyBorder="1" applyAlignment="1">
      <alignment horizontal="left" vertical="center" wrapText="1"/>
    </xf>
    <xf numFmtId="181" fontId="11" fillId="33" borderId="13" xfId="0" applyNumberFormat="1" applyFont="1" applyFill="1" applyBorder="1" applyAlignment="1">
      <alignment horizontal="center" vertical="center" wrapText="1"/>
    </xf>
    <xf numFmtId="181" fontId="11" fillId="33" borderId="14" xfId="0" applyNumberFormat="1" applyFont="1" applyFill="1" applyBorder="1" applyAlignment="1">
      <alignment horizontal="center" vertical="center" wrapText="1"/>
    </xf>
    <xf numFmtId="181" fontId="1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81" fontId="10" fillId="32" borderId="14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181" fontId="10" fillId="32" borderId="16" xfId="0" applyNumberFormat="1" applyFont="1" applyFill="1" applyBorder="1" applyAlignment="1">
      <alignment horizontal="center" vertical="center" wrapText="1"/>
    </xf>
    <xf numFmtId="181" fontId="10" fillId="32" borderId="17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9" xfId="0" applyNumberFormat="1" applyFont="1" applyFill="1" applyBorder="1" applyAlignment="1">
      <alignment horizontal="center" vertical="center" wrapText="1"/>
    </xf>
    <xf numFmtId="181" fontId="11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81" fontId="10" fillId="32" borderId="19" xfId="0" applyNumberFormat="1" applyFont="1" applyFill="1" applyBorder="1" applyAlignment="1">
      <alignment horizontal="center" vertical="center" wrapText="1"/>
    </xf>
    <xf numFmtId="181" fontId="10" fillId="32" borderId="2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81" fontId="12" fillId="32" borderId="10" xfId="0" applyNumberFormat="1" applyFont="1" applyFill="1" applyBorder="1" applyAlignment="1">
      <alignment horizontal="center" vertical="center"/>
    </xf>
    <xf numFmtId="178" fontId="3" fillId="32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/>
    </xf>
    <xf numFmtId="178" fontId="3" fillId="32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181" fontId="3" fillId="34" borderId="10" xfId="0" applyNumberFormat="1" applyFont="1" applyFill="1" applyBorder="1" applyAlignment="1">
      <alignment horizontal="center" vertical="center"/>
    </xf>
    <xf numFmtId="181" fontId="2" fillId="34" borderId="10" xfId="0" applyNumberFormat="1" applyFont="1" applyFill="1" applyBorder="1" applyAlignment="1">
      <alignment horizontal="center" vertical="center"/>
    </xf>
    <xf numFmtId="181" fontId="2" fillId="7" borderId="10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center" vertical="center"/>
    </xf>
    <xf numFmtId="182" fontId="12" fillId="34" borderId="10" xfId="0" applyNumberFormat="1" applyFont="1" applyFill="1" applyBorder="1" applyAlignment="1">
      <alignment horizontal="center" vertical="center"/>
    </xf>
    <xf numFmtId="182" fontId="3" fillId="34" borderId="10" xfId="0" applyNumberFormat="1" applyFont="1" applyFill="1" applyBorder="1" applyAlignment="1">
      <alignment horizontal="center" vertical="center"/>
    </xf>
    <xf numFmtId="182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right" vertical="center"/>
    </xf>
    <xf numFmtId="181" fontId="2" fillId="34" borderId="10" xfId="0" applyNumberFormat="1" applyFont="1" applyFill="1" applyBorder="1" applyAlignment="1">
      <alignment horizontal="right" vertic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 wrapText="1" indent="3"/>
    </xf>
    <xf numFmtId="181" fontId="0" fillId="0" borderId="0" xfId="0" applyNumberFormat="1" applyAlignment="1">
      <alignment/>
    </xf>
    <xf numFmtId="0" fontId="6" fillId="32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81" fontId="10" fillId="35" borderId="19" xfId="0" applyNumberFormat="1" applyFont="1" applyFill="1" applyBorder="1" applyAlignment="1">
      <alignment horizontal="center" vertical="center" wrapText="1"/>
    </xf>
    <xf numFmtId="181" fontId="10" fillId="35" borderId="14" xfId="0" applyNumberFormat="1" applyFont="1" applyFill="1" applyBorder="1" applyAlignment="1">
      <alignment horizontal="center" vertical="center" wrapText="1"/>
    </xf>
    <xf numFmtId="181" fontId="11" fillId="35" borderId="19" xfId="0" applyNumberFormat="1" applyFont="1" applyFill="1" applyBorder="1" applyAlignment="1">
      <alignment horizontal="center" vertical="center" wrapText="1"/>
    </xf>
    <xf numFmtId="181" fontId="11" fillId="35" borderId="14" xfId="0" applyNumberFormat="1" applyFont="1" applyFill="1" applyBorder="1" applyAlignment="1">
      <alignment horizontal="center" vertical="center" wrapText="1"/>
    </xf>
    <xf numFmtId="181" fontId="11" fillId="35" borderId="19" xfId="0" applyNumberFormat="1" applyFont="1" applyFill="1" applyBorder="1" applyAlignment="1" applyProtection="1">
      <alignment horizontal="center" vertical="center" wrapText="1"/>
      <protection hidden="1" locked="0"/>
    </xf>
    <xf numFmtId="181" fontId="11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81" fontId="11" fillId="32" borderId="12" xfId="0" applyNumberFormat="1" applyFont="1" applyFill="1" applyBorder="1" applyAlignment="1">
      <alignment horizontal="center" vertical="center" wrapText="1"/>
    </xf>
    <xf numFmtId="181" fontId="11" fillId="32" borderId="10" xfId="0" applyNumberFormat="1" applyFont="1" applyFill="1" applyBorder="1" applyAlignment="1">
      <alignment horizontal="center" vertical="center" wrapText="1"/>
    </xf>
    <xf numFmtId="181" fontId="11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/>
    </xf>
    <xf numFmtId="49" fontId="10" fillId="32" borderId="11" xfId="0" applyNumberFormat="1" applyFont="1" applyFill="1" applyBorder="1" applyAlignment="1">
      <alignment horizontal="center" vertical="center"/>
    </xf>
    <xf numFmtId="49" fontId="10" fillId="32" borderId="16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2" borderId="27" xfId="0" applyNumberFormat="1" applyFont="1" applyFill="1" applyBorder="1" applyAlignment="1">
      <alignment horizontal="center" vertical="center"/>
    </xf>
    <xf numFmtId="49" fontId="3" fillId="32" borderId="28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SheetLayoutView="100" zoomScalePageLayoutView="0" workbookViewId="0" topLeftCell="A1">
      <selection activeCell="A6" sqref="A6:Q6"/>
    </sheetView>
  </sheetViews>
  <sheetFormatPr defaultColWidth="9.140625" defaultRowHeight="15"/>
  <cols>
    <col min="1" max="5" width="3.28125" style="27" customWidth="1"/>
    <col min="6" max="6" width="22.00390625" style="27" customWidth="1"/>
    <col min="7" max="7" width="20.00390625" style="27" customWidth="1"/>
    <col min="8" max="8" width="7.140625" style="28" customWidth="1"/>
    <col min="9" max="9" width="4.7109375" style="28" customWidth="1"/>
    <col min="10" max="10" width="4.421875" style="28" customWidth="1"/>
    <col min="11" max="11" width="11.00390625" style="28" customWidth="1"/>
    <col min="12" max="12" width="6.00390625" style="29" customWidth="1"/>
    <col min="13" max="14" width="8.7109375" style="30" customWidth="1"/>
    <col min="15" max="15" width="8.7109375" style="107" customWidth="1"/>
    <col min="16" max="16" width="8.7109375" style="30" customWidth="1"/>
    <col min="17" max="18" width="9.7109375" style="30" customWidth="1"/>
    <col min="19" max="19" width="12.28125" style="0" customWidth="1"/>
    <col min="20" max="20" width="10.57421875" style="0" bestFit="1" customWidth="1"/>
  </cols>
  <sheetData>
    <row r="1" spans="11:18" ht="15">
      <c r="K1" s="108" t="s">
        <v>100</v>
      </c>
      <c r="L1" s="109"/>
      <c r="M1" s="109"/>
      <c r="N1" s="109"/>
      <c r="O1" s="109"/>
      <c r="P1" s="109"/>
      <c r="Q1" s="109"/>
      <c r="R1" s="51"/>
    </row>
    <row r="2" spans="13:18" ht="15.75">
      <c r="M2" s="110" t="s">
        <v>101</v>
      </c>
      <c r="N2" s="110"/>
      <c r="O2" s="110"/>
      <c r="P2" s="110"/>
      <c r="Q2" s="110"/>
      <c r="R2" s="52"/>
    </row>
    <row r="3" spans="13:18" ht="15.75">
      <c r="M3" s="111" t="s">
        <v>63</v>
      </c>
      <c r="N3" s="111"/>
      <c r="O3" s="111"/>
      <c r="P3" s="111"/>
      <c r="Q3" s="111"/>
      <c r="R3" s="56"/>
    </row>
    <row r="4" spans="12:15" ht="15.75">
      <c r="L4" s="29" t="s">
        <v>107</v>
      </c>
      <c r="M4" s="30" t="s">
        <v>108</v>
      </c>
      <c r="O4" s="106"/>
    </row>
    <row r="5" spans="1:18" ht="15.75">
      <c r="A5" s="112" t="s">
        <v>96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57"/>
    </row>
    <row r="6" spans="1:18" ht="15.75">
      <c r="A6" s="112" t="s">
        <v>98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57"/>
    </row>
    <row r="7" spans="1:18" ht="15.75">
      <c r="A7" s="110" t="s">
        <v>87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52"/>
    </row>
    <row r="8" spans="1:18" ht="16.5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4"/>
      <c r="M8" s="74"/>
      <c r="N8" s="74"/>
      <c r="O8" s="95"/>
      <c r="P8" s="95"/>
      <c r="Q8" s="74"/>
      <c r="R8" s="57"/>
    </row>
    <row r="9" spans="1:18" ht="15" customHeight="1">
      <c r="A9" s="115" t="s">
        <v>2</v>
      </c>
      <c r="B9" s="116"/>
      <c r="C9" s="116"/>
      <c r="D9" s="116"/>
      <c r="E9" s="116"/>
      <c r="F9" s="116" t="s">
        <v>10</v>
      </c>
      <c r="G9" s="116" t="s">
        <v>11</v>
      </c>
      <c r="H9" s="116" t="s">
        <v>12</v>
      </c>
      <c r="I9" s="116"/>
      <c r="J9" s="116"/>
      <c r="K9" s="116"/>
      <c r="L9" s="116"/>
      <c r="M9" s="142" t="s">
        <v>53</v>
      </c>
      <c r="N9" s="143"/>
      <c r="O9" s="143"/>
      <c r="P9" s="143"/>
      <c r="Q9" s="143"/>
      <c r="R9" s="144"/>
    </row>
    <row r="10" spans="1:18" ht="15">
      <c r="A10" s="117"/>
      <c r="B10" s="118"/>
      <c r="C10" s="118"/>
      <c r="D10" s="118"/>
      <c r="E10" s="118"/>
      <c r="F10" s="118"/>
      <c r="G10" s="118"/>
      <c r="H10" s="118" t="s">
        <v>13</v>
      </c>
      <c r="I10" s="118" t="s">
        <v>14</v>
      </c>
      <c r="J10" s="118" t="s">
        <v>15</v>
      </c>
      <c r="K10" s="118" t="s">
        <v>88</v>
      </c>
      <c r="L10" s="118" t="s">
        <v>16</v>
      </c>
      <c r="M10" s="113" t="s">
        <v>30</v>
      </c>
      <c r="N10" s="113" t="s">
        <v>32</v>
      </c>
      <c r="O10" s="113" t="s">
        <v>33</v>
      </c>
      <c r="P10" s="113" t="s">
        <v>34</v>
      </c>
      <c r="Q10" s="120" t="s">
        <v>31</v>
      </c>
      <c r="R10" s="140" t="s">
        <v>94</v>
      </c>
    </row>
    <row r="11" spans="1:18" ht="23.25" thickBot="1">
      <c r="A11" s="35" t="s">
        <v>7</v>
      </c>
      <c r="B11" s="55" t="s">
        <v>3</v>
      </c>
      <c r="C11" s="55" t="s">
        <v>4</v>
      </c>
      <c r="D11" s="55" t="s">
        <v>5</v>
      </c>
      <c r="E11" s="55" t="s">
        <v>22</v>
      </c>
      <c r="F11" s="119"/>
      <c r="G11" s="119"/>
      <c r="H11" s="119"/>
      <c r="I11" s="119"/>
      <c r="J11" s="119"/>
      <c r="K11" s="119"/>
      <c r="L11" s="119"/>
      <c r="M11" s="114"/>
      <c r="N11" s="114"/>
      <c r="O11" s="114"/>
      <c r="P11" s="114"/>
      <c r="Q11" s="121"/>
      <c r="R11" s="141"/>
    </row>
    <row r="12" spans="1:19" ht="15">
      <c r="A12" s="122" t="s">
        <v>54</v>
      </c>
      <c r="B12" s="124">
        <v>0</v>
      </c>
      <c r="C12" s="124"/>
      <c r="D12" s="124"/>
      <c r="E12" s="124"/>
      <c r="F12" s="126" t="s">
        <v>52</v>
      </c>
      <c r="G12" s="36" t="s">
        <v>17</v>
      </c>
      <c r="H12" s="53"/>
      <c r="I12" s="53"/>
      <c r="J12" s="53"/>
      <c r="K12" s="53"/>
      <c r="L12" s="53"/>
      <c r="M12" s="37">
        <f aca="true" t="shared" si="0" ref="M12:R12">M14+M62+M79</f>
        <v>62597.7</v>
      </c>
      <c r="N12" s="37">
        <f t="shared" si="0"/>
        <v>55109.98999999999</v>
      </c>
      <c r="O12" s="37">
        <f t="shared" si="0"/>
        <v>47906.2</v>
      </c>
      <c r="P12" s="103">
        <f t="shared" si="0"/>
        <v>48142.49999999999</v>
      </c>
      <c r="Q12" s="66">
        <f t="shared" si="0"/>
        <v>45963.80000000001</v>
      </c>
      <c r="R12" s="41">
        <f t="shared" si="0"/>
        <v>46117.30000000001</v>
      </c>
      <c r="S12" s="94">
        <f>SUM(M12:R12)</f>
        <v>305837.49</v>
      </c>
    </row>
    <row r="13" spans="1:19" ht="21">
      <c r="A13" s="123"/>
      <c r="B13" s="125"/>
      <c r="C13" s="125"/>
      <c r="D13" s="125"/>
      <c r="E13" s="125"/>
      <c r="F13" s="127"/>
      <c r="G13" s="60" t="s">
        <v>48</v>
      </c>
      <c r="H13" s="54">
        <v>933</v>
      </c>
      <c r="I13" s="54"/>
      <c r="J13" s="54"/>
      <c r="K13" s="54"/>
      <c r="L13" s="54"/>
      <c r="M13" s="38">
        <f>M14+M62+M79</f>
        <v>62597.7</v>
      </c>
      <c r="N13" s="38">
        <f>N15+N63+N80</f>
        <v>55109.98999999999</v>
      </c>
      <c r="O13" s="38">
        <f>O15+O63+O80</f>
        <v>47906.2</v>
      </c>
      <c r="P13" s="104">
        <f>P15+P63+P80</f>
        <v>48142.49999999999</v>
      </c>
      <c r="Q13" s="67">
        <f>Q15+Q63+Q80</f>
        <v>45963.80000000001</v>
      </c>
      <c r="R13" s="42">
        <f>R15+R63+R80</f>
        <v>46117.30000000001</v>
      </c>
      <c r="S13" s="94">
        <f aca="true" t="shared" si="1" ref="S13:S79">SUM(M13:R13)</f>
        <v>305837.49</v>
      </c>
    </row>
    <row r="14" spans="1:19" ht="15">
      <c r="A14" s="123" t="s">
        <v>54</v>
      </c>
      <c r="B14" s="125">
        <v>1</v>
      </c>
      <c r="C14" s="125"/>
      <c r="D14" s="125"/>
      <c r="E14" s="125"/>
      <c r="F14" s="127" t="s">
        <v>61</v>
      </c>
      <c r="G14" s="60" t="s">
        <v>17</v>
      </c>
      <c r="H14" s="54"/>
      <c r="I14" s="54"/>
      <c r="J14" s="54"/>
      <c r="K14" s="54"/>
      <c r="L14" s="54"/>
      <c r="M14" s="38">
        <f aca="true" t="shared" si="2" ref="M14:R14">M15</f>
        <v>53899.7</v>
      </c>
      <c r="N14" s="38">
        <f t="shared" si="2"/>
        <v>46879.55999999999</v>
      </c>
      <c r="O14" s="38">
        <f t="shared" si="2"/>
        <v>39432.5</v>
      </c>
      <c r="P14" s="104">
        <f t="shared" si="2"/>
        <v>39244.2</v>
      </c>
      <c r="Q14" s="67">
        <f t="shared" si="2"/>
        <v>37718.200000000004</v>
      </c>
      <c r="R14" s="42">
        <f t="shared" si="2"/>
        <v>37718.200000000004</v>
      </c>
      <c r="S14" s="94">
        <f t="shared" si="1"/>
        <v>254892.36</v>
      </c>
    </row>
    <row r="15" spans="1:19" ht="21">
      <c r="A15" s="123"/>
      <c r="B15" s="125"/>
      <c r="C15" s="125"/>
      <c r="D15" s="125"/>
      <c r="E15" s="125"/>
      <c r="F15" s="127"/>
      <c r="G15" s="60" t="s">
        <v>48</v>
      </c>
      <c r="H15" s="54">
        <v>933</v>
      </c>
      <c r="I15" s="54"/>
      <c r="J15" s="54"/>
      <c r="K15" s="54"/>
      <c r="L15" s="54"/>
      <c r="M15" s="38">
        <f aca="true" t="shared" si="3" ref="M15:R15">M16+M35</f>
        <v>53899.7</v>
      </c>
      <c r="N15" s="38">
        <f t="shared" si="3"/>
        <v>46879.55999999999</v>
      </c>
      <c r="O15" s="38">
        <f t="shared" si="3"/>
        <v>39432.5</v>
      </c>
      <c r="P15" s="104">
        <f t="shared" si="3"/>
        <v>39244.2</v>
      </c>
      <c r="Q15" s="67">
        <f t="shared" si="3"/>
        <v>37718.200000000004</v>
      </c>
      <c r="R15" s="42">
        <f t="shared" si="3"/>
        <v>37718.200000000004</v>
      </c>
      <c r="S15" s="94">
        <f t="shared" si="1"/>
        <v>254892.36</v>
      </c>
    </row>
    <row r="16" spans="1:19" ht="15">
      <c r="A16" s="123" t="s">
        <v>54</v>
      </c>
      <c r="B16" s="125">
        <v>1</v>
      </c>
      <c r="C16" s="128" t="s">
        <v>43</v>
      </c>
      <c r="D16" s="125"/>
      <c r="E16" s="125"/>
      <c r="F16" s="127" t="s">
        <v>99</v>
      </c>
      <c r="G16" s="60" t="s">
        <v>17</v>
      </c>
      <c r="H16" s="54">
        <v>933</v>
      </c>
      <c r="I16" s="54"/>
      <c r="J16" s="58"/>
      <c r="K16" s="58"/>
      <c r="L16" s="54"/>
      <c r="M16" s="38">
        <f aca="true" t="shared" si="4" ref="M16:R16">M17</f>
        <v>46563.299999999996</v>
      </c>
      <c r="N16" s="38">
        <f t="shared" si="4"/>
        <v>39837.84999999999</v>
      </c>
      <c r="O16" s="38">
        <f t="shared" si="4"/>
        <v>36753.5</v>
      </c>
      <c r="P16" s="104">
        <f t="shared" si="4"/>
        <v>36495</v>
      </c>
      <c r="Q16" s="67">
        <f t="shared" si="4"/>
        <v>35008.8</v>
      </c>
      <c r="R16" s="42">
        <f t="shared" si="4"/>
        <v>35008.8</v>
      </c>
      <c r="S16" s="94">
        <f t="shared" si="1"/>
        <v>229667.25</v>
      </c>
    </row>
    <row r="17" spans="1:19" ht="31.5" customHeight="1">
      <c r="A17" s="123"/>
      <c r="B17" s="125"/>
      <c r="C17" s="128"/>
      <c r="D17" s="125"/>
      <c r="E17" s="125"/>
      <c r="F17" s="127"/>
      <c r="G17" s="60" t="s">
        <v>48</v>
      </c>
      <c r="H17" s="54">
        <v>933</v>
      </c>
      <c r="I17" s="54"/>
      <c r="J17" s="58"/>
      <c r="K17" s="58"/>
      <c r="L17" s="54"/>
      <c r="M17" s="39">
        <f aca="true" t="shared" si="5" ref="M17:R17">SUM(M18:M34)</f>
        <v>46563.299999999996</v>
      </c>
      <c r="N17" s="39">
        <f t="shared" si="5"/>
        <v>39837.84999999999</v>
      </c>
      <c r="O17" s="39">
        <f t="shared" si="5"/>
        <v>36753.5</v>
      </c>
      <c r="P17" s="105">
        <f t="shared" si="5"/>
        <v>36495</v>
      </c>
      <c r="Q17" s="68">
        <f t="shared" si="5"/>
        <v>35008.8</v>
      </c>
      <c r="R17" s="43">
        <f t="shared" si="5"/>
        <v>35008.8</v>
      </c>
      <c r="S17" s="94">
        <f t="shared" si="1"/>
        <v>229667.25</v>
      </c>
    </row>
    <row r="18" spans="1:19" ht="21.75" customHeight="1">
      <c r="A18" s="129" t="s">
        <v>54</v>
      </c>
      <c r="B18" s="118">
        <v>1</v>
      </c>
      <c r="C18" s="131" t="s">
        <v>43</v>
      </c>
      <c r="D18" s="118">
        <v>1</v>
      </c>
      <c r="E18" s="118"/>
      <c r="F18" s="132" t="s">
        <v>71</v>
      </c>
      <c r="G18" s="118" t="s">
        <v>48</v>
      </c>
      <c r="H18" s="118">
        <v>933</v>
      </c>
      <c r="I18" s="133" t="s">
        <v>8</v>
      </c>
      <c r="J18" s="133" t="s">
        <v>6</v>
      </c>
      <c r="K18" s="133" t="s">
        <v>74</v>
      </c>
      <c r="L18" s="49">
        <v>121</v>
      </c>
      <c r="M18" s="2">
        <v>2632.8</v>
      </c>
      <c r="N18" s="2">
        <v>2669.12</v>
      </c>
      <c r="O18" s="2">
        <v>2639.1</v>
      </c>
      <c r="P18" s="2">
        <v>2600</v>
      </c>
      <c r="Q18" s="2">
        <v>2348</v>
      </c>
      <c r="R18" s="2">
        <v>2348</v>
      </c>
      <c r="S18" s="94">
        <f t="shared" si="1"/>
        <v>15237.02</v>
      </c>
    </row>
    <row r="19" spans="1:19" ht="27.75" customHeight="1">
      <c r="A19" s="129"/>
      <c r="B19" s="130"/>
      <c r="C19" s="131"/>
      <c r="D19" s="118"/>
      <c r="E19" s="118"/>
      <c r="F19" s="132"/>
      <c r="G19" s="118"/>
      <c r="H19" s="118"/>
      <c r="I19" s="133"/>
      <c r="J19" s="133"/>
      <c r="K19" s="133"/>
      <c r="L19" s="49">
        <v>129</v>
      </c>
      <c r="M19" s="2">
        <v>583.4</v>
      </c>
      <c r="N19" s="2">
        <v>662.91</v>
      </c>
      <c r="O19" s="2">
        <v>624.1</v>
      </c>
      <c r="P19" s="2">
        <v>708</v>
      </c>
      <c r="Q19" s="2">
        <v>708</v>
      </c>
      <c r="R19" s="2">
        <v>708</v>
      </c>
      <c r="S19" s="94">
        <f t="shared" si="1"/>
        <v>3994.41</v>
      </c>
    </row>
    <row r="20" spans="1:19" ht="15">
      <c r="A20" s="129" t="s">
        <v>54</v>
      </c>
      <c r="B20" s="118">
        <v>1</v>
      </c>
      <c r="C20" s="131">
        <v>7</v>
      </c>
      <c r="D20" s="118">
        <v>2</v>
      </c>
      <c r="E20" s="118"/>
      <c r="F20" s="132" t="s">
        <v>73</v>
      </c>
      <c r="G20" s="118" t="s">
        <v>48</v>
      </c>
      <c r="H20" s="118">
        <v>933</v>
      </c>
      <c r="I20" s="133" t="s">
        <v>8</v>
      </c>
      <c r="J20" s="133" t="s">
        <v>41</v>
      </c>
      <c r="K20" s="50" t="s">
        <v>75</v>
      </c>
      <c r="L20" s="49">
        <v>121</v>
      </c>
      <c r="M20" s="2">
        <v>28007.8</v>
      </c>
      <c r="N20" s="2">
        <v>23570.77</v>
      </c>
      <c r="O20" s="2">
        <v>21202.1</v>
      </c>
      <c r="P20" s="2">
        <v>21752</v>
      </c>
      <c r="Q20" s="2">
        <v>20452</v>
      </c>
      <c r="R20" s="2">
        <v>20452</v>
      </c>
      <c r="S20" s="94">
        <f>SUM(M20:R20)</f>
        <v>135436.66999999998</v>
      </c>
    </row>
    <row r="21" spans="1:20" ht="15">
      <c r="A21" s="129"/>
      <c r="B21" s="118"/>
      <c r="C21" s="131"/>
      <c r="D21" s="118"/>
      <c r="E21" s="118"/>
      <c r="F21" s="132"/>
      <c r="G21" s="118"/>
      <c r="H21" s="118"/>
      <c r="I21" s="133"/>
      <c r="J21" s="133"/>
      <c r="K21" s="50" t="s">
        <v>75</v>
      </c>
      <c r="L21" s="49">
        <v>129</v>
      </c>
      <c r="M21" s="2">
        <v>8515</v>
      </c>
      <c r="N21" s="2">
        <v>7074.29</v>
      </c>
      <c r="O21" s="2">
        <v>6274.4</v>
      </c>
      <c r="P21" s="2">
        <v>6467.2</v>
      </c>
      <c r="Q21" s="2">
        <v>6073</v>
      </c>
      <c r="R21" s="2">
        <v>6073</v>
      </c>
      <c r="S21" s="94">
        <f t="shared" si="1"/>
        <v>40476.89</v>
      </c>
      <c r="T21" s="94">
        <f>O20+O21+O22+O23+O24+O25+O26+O27</f>
        <v>32599.999999999996</v>
      </c>
    </row>
    <row r="22" spans="1:19" ht="68.25" customHeight="1">
      <c r="A22" s="129"/>
      <c r="B22" s="118"/>
      <c r="C22" s="131"/>
      <c r="D22" s="118"/>
      <c r="E22" s="118"/>
      <c r="F22" s="132"/>
      <c r="G22" s="118"/>
      <c r="H22" s="118"/>
      <c r="I22" s="133"/>
      <c r="J22" s="133"/>
      <c r="K22" s="50" t="s">
        <v>75</v>
      </c>
      <c r="L22" s="32">
        <v>122</v>
      </c>
      <c r="M22" s="2">
        <v>72.7</v>
      </c>
      <c r="N22" s="2">
        <v>33.59</v>
      </c>
      <c r="O22" s="2">
        <v>65.6</v>
      </c>
      <c r="P22" s="2">
        <v>81.6</v>
      </c>
      <c r="Q22" s="2">
        <v>81.6</v>
      </c>
      <c r="R22" s="2">
        <v>81.6</v>
      </c>
      <c r="S22" s="94">
        <f t="shared" si="1"/>
        <v>416.68999999999994</v>
      </c>
    </row>
    <row r="23" spans="1:19" ht="43.5" customHeight="1">
      <c r="A23" s="129" t="s">
        <v>54</v>
      </c>
      <c r="B23" s="118">
        <v>1</v>
      </c>
      <c r="C23" s="133" t="s">
        <v>43</v>
      </c>
      <c r="D23" s="118">
        <v>3</v>
      </c>
      <c r="E23" s="118"/>
      <c r="F23" s="132" t="s">
        <v>39</v>
      </c>
      <c r="G23" s="118" t="s">
        <v>48</v>
      </c>
      <c r="H23" s="134">
        <v>933</v>
      </c>
      <c r="I23" s="133" t="s">
        <v>8</v>
      </c>
      <c r="J23" s="133" t="s">
        <v>41</v>
      </c>
      <c r="K23" s="50" t="s">
        <v>75</v>
      </c>
      <c r="L23" s="49">
        <v>244</v>
      </c>
      <c r="M23" s="2">
        <v>6277</v>
      </c>
      <c r="N23" s="2">
        <v>3416.2</v>
      </c>
      <c r="O23" s="2">
        <v>3228.2</v>
      </c>
      <c r="P23" s="2">
        <v>2965.4</v>
      </c>
      <c r="Q23" s="2">
        <v>3425.4</v>
      </c>
      <c r="R23" s="2">
        <v>3425.4</v>
      </c>
      <c r="S23" s="94">
        <f t="shared" si="1"/>
        <v>22737.600000000002</v>
      </c>
    </row>
    <row r="24" spans="1:19" ht="15">
      <c r="A24" s="129"/>
      <c r="B24" s="118"/>
      <c r="C24" s="133"/>
      <c r="D24" s="118"/>
      <c r="E24" s="118"/>
      <c r="F24" s="132"/>
      <c r="G24" s="118"/>
      <c r="H24" s="134"/>
      <c r="I24" s="133"/>
      <c r="J24" s="133"/>
      <c r="K24" s="50" t="s">
        <v>75</v>
      </c>
      <c r="L24" s="49">
        <v>247</v>
      </c>
      <c r="M24" s="2">
        <v>0</v>
      </c>
      <c r="N24" s="2">
        <v>1694.25</v>
      </c>
      <c r="O24" s="2">
        <v>1765.3</v>
      </c>
      <c r="P24" s="2">
        <v>1558.8</v>
      </c>
      <c r="Q24" s="2">
        <v>1558.8</v>
      </c>
      <c r="R24" s="2">
        <v>1558.8</v>
      </c>
      <c r="S24" s="94">
        <f t="shared" si="1"/>
        <v>8135.950000000001</v>
      </c>
    </row>
    <row r="25" spans="1:19" ht="15">
      <c r="A25" s="129"/>
      <c r="B25" s="118"/>
      <c r="C25" s="133"/>
      <c r="D25" s="118"/>
      <c r="E25" s="118"/>
      <c r="F25" s="132"/>
      <c r="G25" s="118"/>
      <c r="H25" s="134"/>
      <c r="I25" s="133"/>
      <c r="J25" s="133"/>
      <c r="K25" s="50" t="s">
        <v>75</v>
      </c>
      <c r="L25" s="49">
        <v>321</v>
      </c>
      <c r="M25" s="2">
        <v>151.6</v>
      </c>
      <c r="N25" s="2">
        <v>306.11</v>
      </c>
      <c r="O25" s="2">
        <v>48.8</v>
      </c>
      <c r="P25" s="2">
        <v>0</v>
      </c>
      <c r="Q25" s="2">
        <v>0</v>
      </c>
      <c r="R25" s="2">
        <v>0</v>
      </c>
      <c r="S25" s="94">
        <f t="shared" si="1"/>
        <v>506.51000000000005</v>
      </c>
    </row>
    <row r="26" spans="1:19" ht="15">
      <c r="A26" s="129"/>
      <c r="B26" s="118"/>
      <c r="C26" s="133"/>
      <c r="D26" s="118"/>
      <c r="E26" s="118"/>
      <c r="F26" s="132"/>
      <c r="G26" s="118"/>
      <c r="H26" s="134"/>
      <c r="I26" s="133"/>
      <c r="J26" s="133"/>
      <c r="K26" s="50" t="s">
        <v>75</v>
      </c>
      <c r="L26" s="49">
        <v>852</v>
      </c>
      <c r="M26" s="2">
        <v>48</v>
      </c>
      <c r="N26" s="2">
        <v>30</v>
      </c>
      <c r="O26" s="2">
        <v>15.6</v>
      </c>
      <c r="P26" s="2">
        <v>16</v>
      </c>
      <c r="Q26" s="2">
        <v>16</v>
      </c>
      <c r="R26" s="2">
        <v>16</v>
      </c>
      <c r="S26" s="94">
        <f t="shared" si="1"/>
        <v>141.6</v>
      </c>
    </row>
    <row r="27" spans="1:19" ht="15">
      <c r="A27" s="129"/>
      <c r="B27" s="118"/>
      <c r="C27" s="133"/>
      <c r="D27" s="118"/>
      <c r="E27" s="118"/>
      <c r="F27" s="132"/>
      <c r="G27" s="118"/>
      <c r="H27" s="134"/>
      <c r="I27" s="133"/>
      <c r="J27" s="133"/>
      <c r="K27" s="50" t="s">
        <v>75</v>
      </c>
      <c r="L27" s="49">
        <v>853</v>
      </c>
      <c r="M27" s="2">
        <v>2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94">
        <f t="shared" si="1"/>
        <v>2</v>
      </c>
    </row>
    <row r="28" spans="1:19" ht="15">
      <c r="A28" s="129"/>
      <c r="B28" s="118"/>
      <c r="C28" s="133"/>
      <c r="D28" s="118"/>
      <c r="E28" s="118"/>
      <c r="F28" s="132"/>
      <c r="G28" s="118"/>
      <c r="H28" s="134"/>
      <c r="I28" s="133"/>
      <c r="J28" s="133"/>
      <c r="K28" s="76" t="s">
        <v>97</v>
      </c>
      <c r="L28" s="75">
        <v>121</v>
      </c>
      <c r="M28" s="2"/>
      <c r="N28" s="2"/>
      <c r="O28" s="2">
        <v>303.1</v>
      </c>
      <c r="P28" s="2"/>
      <c r="Q28" s="2"/>
      <c r="R28" s="2"/>
      <c r="S28" s="94"/>
    </row>
    <row r="29" spans="1:19" ht="15">
      <c r="A29" s="129"/>
      <c r="B29" s="118"/>
      <c r="C29" s="133"/>
      <c r="D29" s="118"/>
      <c r="E29" s="118"/>
      <c r="F29" s="132"/>
      <c r="G29" s="118"/>
      <c r="H29" s="134"/>
      <c r="I29" s="133"/>
      <c r="J29" s="133"/>
      <c r="K29" s="76" t="s">
        <v>97</v>
      </c>
      <c r="L29" s="75">
        <v>129</v>
      </c>
      <c r="M29" s="2"/>
      <c r="N29" s="2"/>
      <c r="O29" s="2">
        <v>91.5</v>
      </c>
      <c r="P29" s="2"/>
      <c r="Q29" s="2"/>
      <c r="R29" s="2"/>
      <c r="S29" s="94"/>
    </row>
    <row r="30" spans="1:19" s="31" customFormat="1" ht="21" customHeight="1">
      <c r="A30" s="129"/>
      <c r="B30" s="118"/>
      <c r="C30" s="133"/>
      <c r="D30" s="118"/>
      <c r="E30" s="118"/>
      <c r="F30" s="132"/>
      <c r="G30" s="118"/>
      <c r="H30" s="134"/>
      <c r="I30" s="133"/>
      <c r="J30" s="133"/>
      <c r="K30" s="72" t="s">
        <v>97</v>
      </c>
      <c r="L30" s="71">
        <v>244</v>
      </c>
      <c r="M30" s="2">
        <v>0</v>
      </c>
      <c r="N30" s="2">
        <v>0</v>
      </c>
      <c r="O30" s="2">
        <v>242.8</v>
      </c>
      <c r="P30" s="2">
        <v>0</v>
      </c>
      <c r="Q30" s="2">
        <v>0</v>
      </c>
      <c r="R30" s="2">
        <v>0</v>
      </c>
      <c r="S30" s="94">
        <f t="shared" si="1"/>
        <v>242.8</v>
      </c>
    </row>
    <row r="31" spans="1:19" ht="15">
      <c r="A31" s="129"/>
      <c r="B31" s="118"/>
      <c r="C31" s="133"/>
      <c r="D31" s="118"/>
      <c r="E31" s="118"/>
      <c r="F31" s="132"/>
      <c r="G31" s="118"/>
      <c r="H31" s="134"/>
      <c r="I31" s="133"/>
      <c r="J31" s="133"/>
      <c r="K31" s="50" t="s">
        <v>76</v>
      </c>
      <c r="L31" s="49">
        <v>851</v>
      </c>
      <c r="M31" s="2">
        <v>78</v>
      </c>
      <c r="N31" s="2">
        <v>137</v>
      </c>
      <c r="O31" s="2">
        <v>72.8</v>
      </c>
      <c r="P31" s="2">
        <v>101</v>
      </c>
      <c r="Q31" s="2">
        <v>101</v>
      </c>
      <c r="R31" s="2">
        <v>101</v>
      </c>
      <c r="S31" s="94">
        <f t="shared" si="1"/>
        <v>590.8</v>
      </c>
    </row>
    <row r="32" spans="1:19" ht="15">
      <c r="A32" s="129"/>
      <c r="B32" s="118"/>
      <c r="C32" s="133"/>
      <c r="D32" s="118"/>
      <c r="E32" s="118"/>
      <c r="F32" s="132"/>
      <c r="G32" s="118"/>
      <c r="H32" s="118">
        <v>933</v>
      </c>
      <c r="I32" s="133" t="s">
        <v>8</v>
      </c>
      <c r="J32" s="133" t="s">
        <v>84</v>
      </c>
      <c r="K32" s="50" t="s">
        <v>77</v>
      </c>
      <c r="L32" s="49">
        <v>244</v>
      </c>
      <c r="M32" s="2">
        <v>78.5</v>
      </c>
      <c r="N32" s="2">
        <v>103.61</v>
      </c>
      <c r="O32" s="2">
        <v>135.4</v>
      </c>
      <c r="P32" s="2">
        <v>150</v>
      </c>
      <c r="Q32" s="2">
        <v>150</v>
      </c>
      <c r="R32" s="2">
        <v>150</v>
      </c>
      <c r="S32" s="94">
        <f t="shared" si="1"/>
        <v>767.51</v>
      </c>
    </row>
    <row r="33" spans="1:21" ht="15">
      <c r="A33" s="129"/>
      <c r="B33" s="118"/>
      <c r="C33" s="133"/>
      <c r="D33" s="118"/>
      <c r="E33" s="118"/>
      <c r="F33" s="132"/>
      <c r="G33" s="118"/>
      <c r="H33" s="118"/>
      <c r="I33" s="133"/>
      <c r="J33" s="133"/>
      <c r="K33" s="50" t="s">
        <v>78</v>
      </c>
      <c r="L33" s="49">
        <v>244</v>
      </c>
      <c r="M33" s="2">
        <v>116.5</v>
      </c>
      <c r="N33" s="2">
        <v>140</v>
      </c>
      <c r="O33" s="2">
        <v>44.7</v>
      </c>
      <c r="P33" s="2">
        <v>95</v>
      </c>
      <c r="Q33" s="2">
        <v>95</v>
      </c>
      <c r="R33" s="2">
        <v>95</v>
      </c>
      <c r="S33" s="94">
        <f>SUM(M33:R33)</f>
        <v>586.2</v>
      </c>
      <c r="T33" s="96">
        <f>O33+O32+O31+O30+O29+O28+O27+O26+O25+O24+O23+O22+O21+O20+O34</f>
        <v>33490.3</v>
      </c>
      <c r="U33" s="96">
        <f>P34+P33+P32+P31+P30+P29+P28+P27+P26+P25+P24+P23+P22+P21+P20+P19+P18</f>
        <v>36495</v>
      </c>
    </row>
    <row r="34" spans="1:19" ht="15">
      <c r="A34" s="129"/>
      <c r="B34" s="118"/>
      <c r="C34" s="133"/>
      <c r="D34" s="118"/>
      <c r="E34" s="118"/>
      <c r="F34" s="132"/>
      <c r="G34" s="118"/>
      <c r="H34" s="118"/>
      <c r="I34" s="133"/>
      <c r="J34" s="133"/>
      <c r="K34" s="50" t="s">
        <v>78</v>
      </c>
      <c r="L34" s="49">
        <v>321</v>
      </c>
      <c r="M34" s="2">
        <v>0</v>
      </c>
      <c r="N34" s="2">
        <v>0</v>
      </c>
      <c r="O34" s="2">
        <v>0</v>
      </c>
      <c r="P34" s="2">
        <v>0</v>
      </c>
      <c r="Q34" s="69">
        <v>0</v>
      </c>
      <c r="R34" s="44">
        <v>0</v>
      </c>
      <c r="S34" s="94">
        <f t="shared" si="1"/>
        <v>0</v>
      </c>
    </row>
    <row r="35" spans="1:19" ht="15">
      <c r="A35" s="123" t="s">
        <v>54</v>
      </c>
      <c r="B35" s="125">
        <v>1</v>
      </c>
      <c r="C35" s="128" t="s">
        <v>72</v>
      </c>
      <c r="D35" s="125"/>
      <c r="E35" s="125"/>
      <c r="F35" s="127" t="s">
        <v>65</v>
      </c>
      <c r="G35" s="60" t="s">
        <v>17</v>
      </c>
      <c r="H35" s="54">
        <v>933</v>
      </c>
      <c r="I35" s="54"/>
      <c r="J35" s="58"/>
      <c r="K35" s="58"/>
      <c r="L35" s="54"/>
      <c r="M35" s="38">
        <f aca="true" t="shared" si="6" ref="M35:R35">M36</f>
        <v>7336.4</v>
      </c>
      <c r="N35" s="38">
        <f t="shared" si="6"/>
        <v>7041.710000000001</v>
      </c>
      <c r="O35" s="38">
        <f t="shared" si="6"/>
        <v>2679</v>
      </c>
      <c r="P35" s="104">
        <f t="shared" si="6"/>
        <v>2749.2000000000003</v>
      </c>
      <c r="Q35" s="67">
        <f t="shared" si="6"/>
        <v>2709.3999999999996</v>
      </c>
      <c r="R35" s="42">
        <f t="shared" si="6"/>
        <v>2709.3999999999996</v>
      </c>
      <c r="S35" s="94">
        <f t="shared" si="1"/>
        <v>25225.11</v>
      </c>
    </row>
    <row r="36" spans="1:19" ht="42.75" customHeight="1">
      <c r="A36" s="123"/>
      <c r="B36" s="125"/>
      <c r="C36" s="128"/>
      <c r="D36" s="125"/>
      <c r="E36" s="125"/>
      <c r="F36" s="127"/>
      <c r="G36" s="60" t="s">
        <v>48</v>
      </c>
      <c r="H36" s="54">
        <v>933</v>
      </c>
      <c r="I36" s="54"/>
      <c r="J36" s="58"/>
      <c r="K36" s="58"/>
      <c r="L36" s="54"/>
      <c r="M36" s="39">
        <f>SUM(M37:M61)</f>
        <v>7336.4</v>
      </c>
      <c r="N36" s="39">
        <f>SUM(N37:N61)</f>
        <v>7041.710000000001</v>
      </c>
      <c r="O36" s="39">
        <f>SUM(O37:O61)</f>
        <v>2679</v>
      </c>
      <c r="P36" s="105">
        <f>SUM(P37:P61)</f>
        <v>2749.2000000000003</v>
      </c>
      <c r="Q36" s="68">
        <f>SUM(Q37:Q61)</f>
        <v>2709.3999999999996</v>
      </c>
      <c r="R36" s="43">
        <f>R37+R38+R39+R56+R57</f>
        <v>2709.3999999999996</v>
      </c>
      <c r="S36" s="94">
        <f t="shared" si="1"/>
        <v>25225.11</v>
      </c>
    </row>
    <row r="37" spans="1:19" ht="15">
      <c r="A37" s="129" t="s">
        <v>54</v>
      </c>
      <c r="B37" s="118">
        <v>1</v>
      </c>
      <c r="C37" s="133" t="s">
        <v>72</v>
      </c>
      <c r="D37" s="118">
        <v>1</v>
      </c>
      <c r="E37" s="118"/>
      <c r="F37" s="132" t="s">
        <v>67</v>
      </c>
      <c r="G37" s="118" t="s">
        <v>48</v>
      </c>
      <c r="H37" s="118">
        <v>933</v>
      </c>
      <c r="I37" s="133" t="s">
        <v>8</v>
      </c>
      <c r="J37" s="133" t="s">
        <v>41</v>
      </c>
      <c r="K37" s="50" t="s">
        <v>79</v>
      </c>
      <c r="L37" s="49">
        <v>121</v>
      </c>
      <c r="M37" s="2">
        <v>899.5</v>
      </c>
      <c r="N37" s="2">
        <v>708.38</v>
      </c>
      <c r="O37" s="2">
        <v>958.1</v>
      </c>
      <c r="P37" s="2">
        <v>1058.4</v>
      </c>
      <c r="Q37" s="97">
        <v>1046.9</v>
      </c>
      <c r="R37" s="97">
        <f>Q37</f>
        <v>1046.9</v>
      </c>
      <c r="S37" s="94">
        <f t="shared" si="1"/>
        <v>5718.18</v>
      </c>
    </row>
    <row r="38" spans="1:19" ht="15">
      <c r="A38" s="129"/>
      <c r="B38" s="118"/>
      <c r="C38" s="133"/>
      <c r="D38" s="118"/>
      <c r="E38" s="118"/>
      <c r="F38" s="132"/>
      <c r="G38" s="118"/>
      <c r="H38" s="118"/>
      <c r="I38" s="133"/>
      <c r="J38" s="133"/>
      <c r="K38" s="50" t="s">
        <v>79</v>
      </c>
      <c r="L38" s="49">
        <v>129</v>
      </c>
      <c r="M38" s="2">
        <v>261.8</v>
      </c>
      <c r="N38" s="2">
        <v>207.57</v>
      </c>
      <c r="O38" s="2">
        <v>283.3</v>
      </c>
      <c r="P38" s="2">
        <v>316.6</v>
      </c>
      <c r="Q38" s="97">
        <v>313.1</v>
      </c>
      <c r="R38" s="98">
        <v>313.1</v>
      </c>
      <c r="S38" s="94">
        <f t="shared" si="1"/>
        <v>1695.4699999999998</v>
      </c>
    </row>
    <row r="39" spans="1:20" ht="30.75" customHeight="1">
      <c r="A39" s="129"/>
      <c r="B39" s="118"/>
      <c r="C39" s="133"/>
      <c r="D39" s="118"/>
      <c r="E39" s="118"/>
      <c r="F39" s="132"/>
      <c r="G39" s="118"/>
      <c r="H39" s="118"/>
      <c r="I39" s="133"/>
      <c r="J39" s="133"/>
      <c r="K39" s="50" t="s">
        <v>79</v>
      </c>
      <c r="L39" s="49">
        <v>244</v>
      </c>
      <c r="M39" s="2">
        <v>95.7</v>
      </c>
      <c r="N39" s="2">
        <v>139.55</v>
      </c>
      <c r="O39" s="2">
        <v>104.8</v>
      </c>
      <c r="P39" s="2">
        <v>0</v>
      </c>
      <c r="Q39" s="69">
        <v>0</v>
      </c>
      <c r="R39" s="44">
        <v>0</v>
      </c>
      <c r="S39" s="94">
        <f t="shared" si="1"/>
        <v>340.05</v>
      </c>
      <c r="T39" s="94">
        <f>P37+P38+P39</f>
        <v>1375</v>
      </c>
    </row>
    <row r="40" spans="1:19" ht="15">
      <c r="A40" s="129" t="s">
        <v>54</v>
      </c>
      <c r="B40" s="118">
        <v>1</v>
      </c>
      <c r="C40" s="133" t="s">
        <v>72</v>
      </c>
      <c r="D40" s="118">
        <v>2</v>
      </c>
      <c r="E40" s="118"/>
      <c r="F40" s="132" t="s">
        <v>55</v>
      </c>
      <c r="G40" s="118" t="s">
        <v>48</v>
      </c>
      <c r="H40" s="118">
        <v>933</v>
      </c>
      <c r="I40" s="133" t="s">
        <v>8</v>
      </c>
      <c r="J40" s="133" t="s">
        <v>41</v>
      </c>
      <c r="K40" s="50" t="s">
        <v>80</v>
      </c>
      <c r="L40" s="49">
        <v>121</v>
      </c>
      <c r="M40" s="2">
        <v>2910.2</v>
      </c>
      <c r="N40" s="2">
        <v>2459.07</v>
      </c>
      <c r="O40" s="2"/>
      <c r="P40" s="2"/>
      <c r="Q40" s="69"/>
      <c r="R40" s="44"/>
      <c r="S40" s="94">
        <f t="shared" si="1"/>
        <v>5369.27</v>
      </c>
    </row>
    <row r="41" spans="1:19" ht="15">
      <c r="A41" s="129"/>
      <c r="B41" s="118"/>
      <c r="C41" s="133"/>
      <c r="D41" s="118"/>
      <c r="E41" s="118"/>
      <c r="F41" s="132"/>
      <c r="G41" s="118"/>
      <c r="H41" s="118"/>
      <c r="I41" s="133"/>
      <c r="J41" s="133"/>
      <c r="K41" s="50" t="s">
        <v>80</v>
      </c>
      <c r="L41" s="49">
        <v>122</v>
      </c>
      <c r="M41" s="2">
        <v>25</v>
      </c>
      <c r="N41" s="2">
        <v>1.65</v>
      </c>
      <c r="O41" s="2"/>
      <c r="P41" s="2"/>
      <c r="Q41" s="69"/>
      <c r="R41" s="44"/>
      <c r="S41" s="94">
        <f t="shared" si="1"/>
        <v>26.65</v>
      </c>
    </row>
    <row r="42" spans="1:19" ht="15">
      <c r="A42" s="129"/>
      <c r="B42" s="118"/>
      <c r="C42" s="133"/>
      <c r="D42" s="118"/>
      <c r="E42" s="118"/>
      <c r="F42" s="132"/>
      <c r="G42" s="118"/>
      <c r="H42" s="118"/>
      <c r="I42" s="133"/>
      <c r="J42" s="133"/>
      <c r="K42" s="50" t="s">
        <v>80</v>
      </c>
      <c r="L42" s="49">
        <v>129</v>
      </c>
      <c r="M42" s="2">
        <v>886.6</v>
      </c>
      <c r="N42" s="2">
        <v>719.34</v>
      </c>
      <c r="O42" s="2"/>
      <c r="P42" s="2"/>
      <c r="Q42" s="69"/>
      <c r="R42" s="44"/>
      <c r="S42" s="94">
        <f t="shared" si="1"/>
        <v>1605.94</v>
      </c>
    </row>
    <row r="43" spans="1:19" ht="15">
      <c r="A43" s="129"/>
      <c r="B43" s="118"/>
      <c r="C43" s="133"/>
      <c r="D43" s="118"/>
      <c r="E43" s="118"/>
      <c r="F43" s="132"/>
      <c r="G43" s="118"/>
      <c r="H43" s="118"/>
      <c r="I43" s="133"/>
      <c r="J43" s="133"/>
      <c r="K43" s="50" t="s">
        <v>80</v>
      </c>
      <c r="L43" s="49">
        <v>244</v>
      </c>
      <c r="M43" s="2">
        <v>211</v>
      </c>
      <c r="N43" s="2">
        <v>172.24</v>
      </c>
      <c r="O43" s="2"/>
      <c r="P43" s="2"/>
      <c r="Q43" s="69"/>
      <c r="R43" s="44"/>
      <c r="S43" s="94">
        <f t="shared" si="1"/>
        <v>383.24</v>
      </c>
    </row>
    <row r="44" spans="1:19" ht="15">
      <c r="A44" s="129" t="s">
        <v>54</v>
      </c>
      <c r="B44" s="118">
        <v>1</v>
      </c>
      <c r="C44" s="133" t="s">
        <v>72</v>
      </c>
      <c r="D44" s="118">
        <v>2</v>
      </c>
      <c r="E44" s="118"/>
      <c r="F44" s="132" t="s">
        <v>55</v>
      </c>
      <c r="G44" s="118" t="s">
        <v>48</v>
      </c>
      <c r="H44" s="118">
        <v>933</v>
      </c>
      <c r="I44" s="133" t="s">
        <v>8</v>
      </c>
      <c r="J44" s="133" t="s">
        <v>41</v>
      </c>
      <c r="K44" s="50" t="s">
        <v>90</v>
      </c>
      <c r="L44" s="49">
        <v>121</v>
      </c>
      <c r="M44" s="2"/>
      <c r="N44" s="2">
        <v>347.59</v>
      </c>
      <c r="O44" s="2"/>
      <c r="P44" s="2"/>
      <c r="Q44" s="69"/>
      <c r="R44" s="44"/>
      <c r="S44" s="94">
        <f t="shared" si="1"/>
        <v>347.59</v>
      </c>
    </row>
    <row r="45" spans="1:19" ht="15">
      <c r="A45" s="129"/>
      <c r="B45" s="118"/>
      <c r="C45" s="133"/>
      <c r="D45" s="118"/>
      <c r="E45" s="118"/>
      <c r="F45" s="132"/>
      <c r="G45" s="118"/>
      <c r="H45" s="118"/>
      <c r="I45" s="133"/>
      <c r="J45" s="133"/>
      <c r="K45" s="50" t="s">
        <v>90</v>
      </c>
      <c r="L45" s="49">
        <v>129</v>
      </c>
      <c r="M45" s="2"/>
      <c r="N45" s="2">
        <v>27.42</v>
      </c>
      <c r="O45" s="2"/>
      <c r="P45" s="2"/>
      <c r="Q45" s="69"/>
      <c r="R45" s="44"/>
      <c r="S45" s="94">
        <f t="shared" si="1"/>
        <v>27.42</v>
      </c>
    </row>
    <row r="46" spans="1:19" ht="18" customHeight="1">
      <c r="A46" s="129"/>
      <c r="B46" s="118"/>
      <c r="C46" s="133"/>
      <c r="D46" s="118"/>
      <c r="E46" s="118"/>
      <c r="F46" s="132"/>
      <c r="G46" s="118"/>
      <c r="H46" s="118"/>
      <c r="I46" s="133"/>
      <c r="J46" s="133"/>
      <c r="K46" s="50" t="s">
        <v>90</v>
      </c>
      <c r="L46" s="49">
        <v>321</v>
      </c>
      <c r="M46" s="2"/>
      <c r="N46" s="2">
        <v>278.4</v>
      </c>
      <c r="O46" s="2"/>
      <c r="P46" s="2"/>
      <c r="Q46" s="69"/>
      <c r="R46" s="44"/>
      <c r="S46" s="94">
        <f t="shared" si="1"/>
        <v>278.4</v>
      </c>
    </row>
    <row r="47" spans="1:19" ht="15">
      <c r="A47" s="129" t="s">
        <v>54</v>
      </c>
      <c r="B47" s="118">
        <v>1</v>
      </c>
      <c r="C47" s="133" t="s">
        <v>72</v>
      </c>
      <c r="D47" s="118">
        <v>3</v>
      </c>
      <c r="E47" s="118"/>
      <c r="F47" s="132" t="s">
        <v>56</v>
      </c>
      <c r="G47" s="118" t="s">
        <v>48</v>
      </c>
      <c r="H47" s="118">
        <v>933</v>
      </c>
      <c r="I47" s="133" t="s">
        <v>8</v>
      </c>
      <c r="J47" s="133" t="s">
        <v>41</v>
      </c>
      <c r="K47" s="50" t="s">
        <v>81</v>
      </c>
      <c r="L47" s="49">
        <v>121</v>
      </c>
      <c r="M47" s="2">
        <v>116.5</v>
      </c>
      <c r="N47" s="2">
        <v>84.3</v>
      </c>
      <c r="O47" s="2"/>
      <c r="P47" s="2"/>
      <c r="Q47" s="69"/>
      <c r="R47" s="44"/>
      <c r="S47" s="94">
        <f t="shared" si="1"/>
        <v>200.8</v>
      </c>
    </row>
    <row r="48" spans="1:19" ht="15">
      <c r="A48" s="129"/>
      <c r="B48" s="118"/>
      <c r="C48" s="133"/>
      <c r="D48" s="118"/>
      <c r="E48" s="118"/>
      <c r="F48" s="132"/>
      <c r="G48" s="118"/>
      <c r="H48" s="118"/>
      <c r="I48" s="133"/>
      <c r="J48" s="133"/>
      <c r="K48" s="50" t="s">
        <v>81</v>
      </c>
      <c r="L48" s="49">
        <v>129</v>
      </c>
      <c r="M48" s="2">
        <v>35.2</v>
      </c>
      <c r="N48" s="2">
        <v>26.63</v>
      </c>
      <c r="O48" s="2"/>
      <c r="P48" s="2"/>
      <c r="Q48" s="69"/>
      <c r="R48" s="44"/>
      <c r="S48" s="94">
        <f t="shared" si="1"/>
        <v>61.83</v>
      </c>
    </row>
    <row r="49" spans="1:19" ht="17.25" customHeight="1">
      <c r="A49" s="129"/>
      <c r="B49" s="118"/>
      <c r="C49" s="133"/>
      <c r="D49" s="118"/>
      <c r="E49" s="118"/>
      <c r="F49" s="132"/>
      <c r="G49" s="118"/>
      <c r="H49" s="118"/>
      <c r="I49" s="133"/>
      <c r="J49" s="133"/>
      <c r="K49" s="50" t="s">
        <v>81</v>
      </c>
      <c r="L49" s="49">
        <v>244</v>
      </c>
      <c r="M49" s="2">
        <v>7</v>
      </c>
      <c r="N49" s="2">
        <v>10.77</v>
      </c>
      <c r="O49" s="2"/>
      <c r="P49" s="2"/>
      <c r="Q49" s="69"/>
      <c r="R49" s="44"/>
      <c r="S49" s="94">
        <f t="shared" si="1"/>
        <v>17.77</v>
      </c>
    </row>
    <row r="50" spans="1:19" ht="15">
      <c r="A50" s="129" t="s">
        <v>54</v>
      </c>
      <c r="B50" s="118">
        <v>1</v>
      </c>
      <c r="C50" s="133" t="s">
        <v>72</v>
      </c>
      <c r="D50" s="118">
        <v>4</v>
      </c>
      <c r="E50" s="118"/>
      <c r="F50" s="132" t="s">
        <v>66</v>
      </c>
      <c r="G50" s="118" t="s">
        <v>48</v>
      </c>
      <c r="H50" s="118">
        <v>933</v>
      </c>
      <c r="I50" s="133" t="s">
        <v>8</v>
      </c>
      <c r="J50" s="133" t="s">
        <v>41</v>
      </c>
      <c r="K50" s="50" t="s">
        <v>82</v>
      </c>
      <c r="L50" s="49">
        <v>121</v>
      </c>
      <c r="M50" s="2">
        <v>279.6</v>
      </c>
      <c r="N50" s="2">
        <v>249.8</v>
      </c>
      <c r="O50" s="2"/>
      <c r="P50" s="2"/>
      <c r="Q50" s="69"/>
      <c r="R50" s="44"/>
      <c r="S50" s="94">
        <f t="shared" si="1"/>
        <v>529.4000000000001</v>
      </c>
    </row>
    <row r="51" spans="1:19" ht="15">
      <c r="A51" s="129"/>
      <c r="B51" s="118"/>
      <c r="C51" s="133"/>
      <c r="D51" s="118"/>
      <c r="E51" s="118"/>
      <c r="F51" s="132"/>
      <c r="G51" s="118"/>
      <c r="H51" s="118"/>
      <c r="I51" s="133"/>
      <c r="J51" s="133"/>
      <c r="K51" s="50" t="s">
        <v>82</v>
      </c>
      <c r="L51" s="49">
        <v>129</v>
      </c>
      <c r="M51" s="2">
        <v>78.2</v>
      </c>
      <c r="N51" s="2">
        <v>71.4</v>
      </c>
      <c r="O51" s="2"/>
      <c r="P51" s="2"/>
      <c r="Q51" s="69"/>
      <c r="R51" s="44"/>
      <c r="S51" s="94">
        <f t="shared" si="1"/>
        <v>149.60000000000002</v>
      </c>
    </row>
    <row r="52" spans="1:19" ht="24.75" customHeight="1">
      <c r="A52" s="129"/>
      <c r="B52" s="118"/>
      <c r="C52" s="133"/>
      <c r="D52" s="118"/>
      <c r="E52" s="118"/>
      <c r="F52" s="132"/>
      <c r="G52" s="118"/>
      <c r="H52" s="118"/>
      <c r="I52" s="133"/>
      <c r="J52" s="133"/>
      <c r="K52" s="50" t="s">
        <v>82</v>
      </c>
      <c r="L52" s="49">
        <v>244</v>
      </c>
      <c r="M52" s="2">
        <v>53.5</v>
      </c>
      <c r="N52" s="2">
        <v>18</v>
      </c>
      <c r="O52" s="2"/>
      <c r="P52" s="2"/>
      <c r="Q52" s="69"/>
      <c r="R52" s="44"/>
      <c r="S52" s="94">
        <f t="shared" si="1"/>
        <v>71.5</v>
      </c>
    </row>
    <row r="53" spans="1:19" ht="15">
      <c r="A53" s="129" t="s">
        <v>54</v>
      </c>
      <c r="B53" s="118">
        <v>1</v>
      </c>
      <c r="C53" s="133" t="s">
        <v>72</v>
      </c>
      <c r="D53" s="118">
        <v>4</v>
      </c>
      <c r="E53" s="118"/>
      <c r="F53" s="132" t="s">
        <v>66</v>
      </c>
      <c r="G53" s="118" t="s">
        <v>48</v>
      </c>
      <c r="H53" s="118">
        <v>933</v>
      </c>
      <c r="I53" s="133" t="s">
        <v>8</v>
      </c>
      <c r="J53" s="133" t="s">
        <v>41</v>
      </c>
      <c r="K53" s="50" t="s">
        <v>91</v>
      </c>
      <c r="L53" s="49">
        <v>121</v>
      </c>
      <c r="M53" s="2"/>
      <c r="N53" s="2">
        <v>26.67</v>
      </c>
      <c r="O53" s="2"/>
      <c r="P53" s="2"/>
      <c r="Q53" s="69"/>
      <c r="R53" s="44"/>
      <c r="S53" s="94">
        <f t="shared" si="1"/>
        <v>26.67</v>
      </c>
    </row>
    <row r="54" spans="1:19" ht="15">
      <c r="A54" s="129"/>
      <c r="B54" s="118"/>
      <c r="C54" s="133"/>
      <c r="D54" s="118"/>
      <c r="E54" s="118"/>
      <c r="F54" s="132"/>
      <c r="G54" s="118"/>
      <c r="H54" s="118"/>
      <c r="I54" s="133"/>
      <c r="J54" s="133"/>
      <c r="K54" s="50" t="s">
        <v>91</v>
      </c>
      <c r="L54" s="49">
        <v>129</v>
      </c>
      <c r="M54" s="2"/>
      <c r="N54" s="2">
        <v>1.13</v>
      </c>
      <c r="O54" s="2"/>
      <c r="P54" s="2"/>
      <c r="Q54" s="69"/>
      <c r="R54" s="44"/>
      <c r="S54" s="94">
        <f t="shared" si="1"/>
        <v>1.13</v>
      </c>
    </row>
    <row r="55" spans="1:19" ht="21.75" customHeight="1">
      <c r="A55" s="129"/>
      <c r="B55" s="118"/>
      <c r="C55" s="133"/>
      <c r="D55" s="118"/>
      <c r="E55" s="118"/>
      <c r="F55" s="132"/>
      <c r="G55" s="118"/>
      <c r="H55" s="118"/>
      <c r="I55" s="133"/>
      <c r="J55" s="133"/>
      <c r="K55" s="50" t="s">
        <v>91</v>
      </c>
      <c r="L55" s="49">
        <v>321</v>
      </c>
      <c r="M55" s="2"/>
      <c r="N55" s="2">
        <v>24</v>
      </c>
      <c r="O55" s="2"/>
      <c r="P55" s="2"/>
      <c r="Q55" s="69"/>
      <c r="R55" s="44"/>
      <c r="S55" s="94">
        <f t="shared" si="1"/>
        <v>24</v>
      </c>
    </row>
    <row r="56" spans="1:19" ht="15">
      <c r="A56" s="129" t="s">
        <v>54</v>
      </c>
      <c r="B56" s="118">
        <v>1</v>
      </c>
      <c r="C56" s="133" t="s">
        <v>72</v>
      </c>
      <c r="D56" s="118">
        <v>5</v>
      </c>
      <c r="E56" s="118"/>
      <c r="F56" s="132" t="s">
        <v>57</v>
      </c>
      <c r="G56" s="118" t="s">
        <v>48</v>
      </c>
      <c r="H56" s="118">
        <v>933</v>
      </c>
      <c r="I56" s="133" t="s">
        <v>8</v>
      </c>
      <c r="J56" s="133" t="s">
        <v>41</v>
      </c>
      <c r="K56" s="50" t="s">
        <v>83</v>
      </c>
      <c r="L56" s="49">
        <v>121</v>
      </c>
      <c r="M56" s="2">
        <v>1111.1</v>
      </c>
      <c r="N56" s="2">
        <v>923.95</v>
      </c>
      <c r="O56" s="2">
        <v>967.2</v>
      </c>
      <c r="P56" s="2">
        <v>1057.8</v>
      </c>
      <c r="Q56" s="97">
        <v>1038.7</v>
      </c>
      <c r="R56" s="98">
        <v>1038.7</v>
      </c>
      <c r="S56" s="94">
        <f t="shared" si="1"/>
        <v>6137.45</v>
      </c>
    </row>
    <row r="57" spans="1:20" ht="15">
      <c r="A57" s="129"/>
      <c r="B57" s="118"/>
      <c r="C57" s="133"/>
      <c r="D57" s="118"/>
      <c r="E57" s="118"/>
      <c r="F57" s="132"/>
      <c r="G57" s="118"/>
      <c r="H57" s="118"/>
      <c r="I57" s="133"/>
      <c r="J57" s="133"/>
      <c r="K57" s="50" t="s">
        <v>83</v>
      </c>
      <c r="L57" s="49">
        <v>129</v>
      </c>
      <c r="M57" s="2">
        <v>311.8</v>
      </c>
      <c r="N57" s="2">
        <v>282.91</v>
      </c>
      <c r="O57" s="2">
        <v>288.7</v>
      </c>
      <c r="P57" s="2">
        <v>316.4</v>
      </c>
      <c r="Q57" s="97">
        <v>310.7</v>
      </c>
      <c r="R57" s="98">
        <v>310.7</v>
      </c>
      <c r="S57" s="94">
        <f t="shared" si="1"/>
        <v>1821.21</v>
      </c>
      <c r="T57" s="96">
        <f>Q57+Q56</f>
        <v>1349.4</v>
      </c>
    </row>
    <row r="58" spans="1:20" ht="98.25" customHeight="1">
      <c r="A58" s="129"/>
      <c r="B58" s="118"/>
      <c r="C58" s="133"/>
      <c r="D58" s="118"/>
      <c r="E58" s="118"/>
      <c r="F58" s="132"/>
      <c r="G58" s="118"/>
      <c r="H58" s="118"/>
      <c r="I58" s="133"/>
      <c r="J58" s="133"/>
      <c r="K58" s="50" t="s">
        <v>83</v>
      </c>
      <c r="L58" s="49">
        <v>244</v>
      </c>
      <c r="M58" s="2">
        <v>53.7</v>
      </c>
      <c r="N58" s="2">
        <v>80.64</v>
      </c>
      <c r="O58" s="2">
        <v>76.9</v>
      </c>
      <c r="P58" s="2">
        <v>0</v>
      </c>
      <c r="Q58" s="97">
        <v>0</v>
      </c>
      <c r="R58" s="98">
        <v>0</v>
      </c>
      <c r="S58" s="94">
        <f t="shared" si="1"/>
        <v>211.24</v>
      </c>
      <c r="T58" s="94">
        <f>P58+P57+P56</f>
        <v>1374.1999999999998</v>
      </c>
    </row>
    <row r="59" spans="1:19" ht="15">
      <c r="A59" s="129" t="s">
        <v>54</v>
      </c>
      <c r="B59" s="118">
        <v>1</v>
      </c>
      <c r="C59" s="133" t="s">
        <v>72</v>
      </c>
      <c r="D59" s="118">
        <v>5</v>
      </c>
      <c r="E59" s="118"/>
      <c r="F59" s="132" t="s">
        <v>57</v>
      </c>
      <c r="G59" s="118" t="s">
        <v>48</v>
      </c>
      <c r="H59" s="118">
        <v>933</v>
      </c>
      <c r="I59" s="133" t="s">
        <v>8</v>
      </c>
      <c r="J59" s="133" t="s">
        <v>41</v>
      </c>
      <c r="K59" s="50" t="s">
        <v>92</v>
      </c>
      <c r="L59" s="49">
        <v>121</v>
      </c>
      <c r="M59" s="2"/>
      <c r="N59" s="2">
        <v>104.95</v>
      </c>
      <c r="O59" s="2"/>
      <c r="P59" s="2"/>
      <c r="Q59" s="69"/>
      <c r="R59" s="44"/>
      <c r="S59" s="94">
        <f t="shared" si="1"/>
        <v>104.95</v>
      </c>
    </row>
    <row r="60" spans="1:19" ht="15">
      <c r="A60" s="129"/>
      <c r="B60" s="118"/>
      <c r="C60" s="133"/>
      <c r="D60" s="118"/>
      <c r="E60" s="118"/>
      <c r="F60" s="132"/>
      <c r="G60" s="118"/>
      <c r="H60" s="118"/>
      <c r="I60" s="133"/>
      <c r="J60" s="133"/>
      <c r="K60" s="50" t="s">
        <v>92</v>
      </c>
      <c r="L60" s="49">
        <v>129</v>
      </c>
      <c r="M60" s="2"/>
      <c r="N60" s="2">
        <v>15</v>
      </c>
      <c r="O60" s="2"/>
      <c r="P60" s="2"/>
      <c r="Q60" s="69"/>
      <c r="R60" s="44"/>
      <c r="S60" s="94">
        <f t="shared" si="1"/>
        <v>15</v>
      </c>
    </row>
    <row r="61" spans="1:19" ht="98.25" customHeight="1">
      <c r="A61" s="129"/>
      <c r="B61" s="118"/>
      <c r="C61" s="133"/>
      <c r="D61" s="118"/>
      <c r="E61" s="118"/>
      <c r="F61" s="132"/>
      <c r="G61" s="118"/>
      <c r="H61" s="118"/>
      <c r="I61" s="133"/>
      <c r="J61" s="133"/>
      <c r="K61" s="50" t="s">
        <v>92</v>
      </c>
      <c r="L61" s="49">
        <v>321</v>
      </c>
      <c r="M61" s="2"/>
      <c r="N61" s="2">
        <v>60.35</v>
      </c>
      <c r="O61" s="2"/>
      <c r="P61" s="2"/>
      <c r="Q61" s="69"/>
      <c r="R61" s="44"/>
      <c r="S61" s="94">
        <f t="shared" si="1"/>
        <v>60.35</v>
      </c>
    </row>
    <row r="62" spans="1:19" ht="15">
      <c r="A62" s="123" t="s">
        <v>54</v>
      </c>
      <c r="B62" s="125">
        <v>2</v>
      </c>
      <c r="C62" s="128"/>
      <c r="D62" s="125"/>
      <c r="E62" s="125"/>
      <c r="F62" s="135" t="s">
        <v>58</v>
      </c>
      <c r="G62" s="60" t="s">
        <v>17</v>
      </c>
      <c r="H62" s="54">
        <v>933</v>
      </c>
      <c r="I62" s="54"/>
      <c r="J62" s="58"/>
      <c r="K62" s="58"/>
      <c r="L62" s="54"/>
      <c r="M62" s="38">
        <f aca="true" t="shared" si="7" ref="M62:R62">M63</f>
        <v>3873</v>
      </c>
      <c r="N62" s="38">
        <f t="shared" si="7"/>
        <v>3869.83</v>
      </c>
      <c r="O62" s="38">
        <f t="shared" si="7"/>
        <v>4173</v>
      </c>
      <c r="P62" s="104">
        <f t="shared" si="7"/>
        <v>5080.6</v>
      </c>
      <c r="Q62" s="67">
        <f t="shared" si="7"/>
        <v>4215.8</v>
      </c>
      <c r="R62" s="42">
        <f t="shared" si="7"/>
        <v>4219.8</v>
      </c>
      <c r="S62" s="94">
        <f t="shared" si="1"/>
        <v>25432.03</v>
      </c>
    </row>
    <row r="63" spans="1:19" ht="21">
      <c r="A63" s="123"/>
      <c r="B63" s="125"/>
      <c r="C63" s="128"/>
      <c r="D63" s="125"/>
      <c r="E63" s="125"/>
      <c r="F63" s="135"/>
      <c r="G63" s="60" t="s">
        <v>48</v>
      </c>
      <c r="H63" s="54">
        <v>933</v>
      </c>
      <c r="I63" s="54"/>
      <c r="J63" s="58"/>
      <c r="K63" s="58"/>
      <c r="L63" s="54"/>
      <c r="M63" s="39">
        <f aca="true" t="shared" si="8" ref="M63:R63">M64+M70</f>
        <v>3873</v>
      </c>
      <c r="N63" s="39">
        <f t="shared" si="8"/>
        <v>3869.83</v>
      </c>
      <c r="O63" s="39">
        <f t="shared" si="8"/>
        <v>4173</v>
      </c>
      <c r="P63" s="105">
        <f t="shared" si="8"/>
        <v>5080.6</v>
      </c>
      <c r="Q63" s="68">
        <f t="shared" si="8"/>
        <v>4215.8</v>
      </c>
      <c r="R63" s="43">
        <f t="shared" si="8"/>
        <v>4219.8</v>
      </c>
      <c r="S63" s="94">
        <f t="shared" si="1"/>
        <v>25432.03</v>
      </c>
    </row>
    <row r="64" spans="1:19" ht="15">
      <c r="A64" s="123" t="s">
        <v>54</v>
      </c>
      <c r="B64" s="125">
        <v>2</v>
      </c>
      <c r="C64" s="128" t="s">
        <v>42</v>
      </c>
      <c r="D64" s="136"/>
      <c r="E64" s="136"/>
      <c r="F64" s="135" t="s">
        <v>49</v>
      </c>
      <c r="G64" s="59" t="s">
        <v>17</v>
      </c>
      <c r="H64" s="54">
        <v>933</v>
      </c>
      <c r="I64" s="59"/>
      <c r="J64" s="40"/>
      <c r="K64" s="40"/>
      <c r="L64" s="59"/>
      <c r="M64" s="38">
        <f aca="true" t="shared" si="9" ref="M64:R64">M65</f>
        <v>1088.2</v>
      </c>
      <c r="N64" s="38">
        <f t="shared" si="9"/>
        <v>1057.8</v>
      </c>
      <c r="O64" s="38">
        <f t="shared" si="9"/>
        <v>1080.1</v>
      </c>
      <c r="P64" s="104">
        <f t="shared" si="9"/>
        <v>955.5999999999999</v>
      </c>
      <c r="Q64" s="99">
        <f t="shared" si="9"/>
        <v>905.8</v>
      </c>
      <c r="R64" s="100">
        <f t="shared" si="9"/>
        <v>909.8</v>
      </c>
      <c r="S64" s="94">
        <f t="shared" si="1"/>
        <v>5997.3</v>
      </c>
    </row>
    <row r="65" spans="1:19" ht="39" customHeight="1">
      <c r="A65" s="123"/>
      <c r="B65" s="125"/>
      <c r="C65" s="128"/>
      <c r="D65" s="136"/>
      <c r="E65" s="136"/>
      <c r="F65" s="135"/>
      <c r="G65" s="59" t="s">
        <v>48</v>
      </c>
      <c r="H65" s="54">
        <v>933</v>
      </c>
      <c r="I65" s="59"/>
      <c r="J65" s="40"/>
      <c r="K65" s="40"/>
      <c r="L65" s="59"/>
      <c r="M65" s="39">
        <f aca="true" t="shared" si="10" ref="M65:R65">SUM(M66:M69)</f>
        <v>1088.2</v>
      </c>
      <c r="N65" s="39">
        <f t="shared" si="10"/>
        <v>1057.8</v>
      </c>
      <c r="O65" s="39">
        <f t="shared" si="10"/>
        <v>1080.1</v>
      </c>
      <c r="P65" s="105">
        <f t="shared" si="10"/>
        <v>955.5999999999999</v>
      </c>
      <c r="Q65" s="101">
        <f>SUM(Q66:Q69)</f>
        <v>905.8</v>
      </c>
      <c r="R65" s="102">
        <f t="shared" si="10"/>
        <v>909.8</v>
      </c>
      <c r="S65" s="94">
        <f t="shared" si="1"/>
        <v>5997.3</v>
      </c>
    </row>
    <row r="66" spans="1:19" ht="15">
      <c r="A66" s="129" t="s">
        <v>54</v>
      </c>
      <c r="B66" s="118">
        <v>2</v>
      </c>
      <c r="C66" s="133" t="s">
        <v>42</v>
      </c>
      <c r="D66" s="118"/>
      <c r="E66" s="118"/>
      <c r="F66" s="132" t="s">
        <v>50</v>
      </c>
      <c r="G66" s="118" t="s">
        <v>48</v>
      </c>
      <c r="H66" s="118">
        <v>933</v>
      </c>
      <c r="I66" s="133" t="s">
        <v>8</v>
      </c>
      <c r="J66" s="133" t="s">
        <v>41</v>
      </c>
      <c r="K66" s="50" t="s">
        <v>68</v>
      </c>
      <c r="L66" s="49">
        <v>121</v>
      </c>
      <c r="M66" s="2">
        <v>561.1</v>
      </c>
      <c r="N66" s="2">
        <v>583.71</v>
      </c>
      <c r="O66" s="2">
        <v>589.3</v>
      </c>
      <c r="P66" s="2">
        <v>663.4</v>
      </c>
      <c r="Q66" s="97">
        <v>698</v>
      </c>
      <c r="R66" s="98">
        <v>701.1</v>
      </c>
      <c r="S66" s="94">
        <f t="shared" si="1"/>
        <v>3796.6099999999997</v>
      </c>
    </row>
    <row r="67" spans="1:19" ht="15">
      <c r="A67" s="129"/>
      <c r="B67" s="118"/>
      <c r="C67" s="133"/>
      <c r="D67" s="118"/>
      <c r="E67" s="118"/>
      <c r="F67" s="132"/>
      <c r="G67" s="118"/>
      <c r="H67" s="118"/>
      <c r="I67" s="133"/>
      <c r="J67" s="133"/>
      <c r="K67" s="50" t="s">
        <v>68</v>
      </c>
      <c r="L67" s="49">
        <v>129</v>
      </c>
      <c r="M67" s="2">
        <v>168.3</v>
      </c>
      <c r="N67" s="2">
        <v>173.89</v>
      </c>
      <c r="O67" s="2">
        <v>175</v>
      </c>
      <c r="P67" s="2">
        <v>197.4</v>
      </c>
      <c r="Q67" s="97">
        <v>207.8</v>
      </c>
      <c r="R67" s="98">
        <v>208.7</v>
      </c>
      <c r="S67" s="94">
        <f t="shared" si="1"/>
        <v>1131.0900000000001</v>
      </c>
    </row>
    <row r="68" spans="1:19" ht="41.25" customHeight="1">
      <c r="A68" s="45" t="s">
        <v>54</v>
      </c>
      <c r="B68" s="75">
        <v>2</v>
      </c>
      <c r="C68" s="33" t="s">
        <v>42</v>
      </c>
      <c r="D68" s="7"/>
      <c r="E68" s="7"/>
      <c r="F68" s="7" t="s">
        <v>51</v>
      </c>
      <c r="G68" s="49" t="s">
        <v>48</v>
      </c>
      <c r="H68" s="118"/>
      <c r="I68" s="133"/>
      <c r="J68" s="133"/>
      <c r="K68" s="50" t="s">
        <v>68</v>
      </c>
      <c r="L68" s="32">
        <v>244</v>
      </c>
      <c r="M68" s="2">
        <v>358.8</v>
      </c>
      <c r="N68" s="2">
        <v>225.1</v>
      </c>
      <c r="O68" s="2">
        <v>288</v>
      </c>
      <c r="P68" s="2">
        <v>94.8</v>
      </c>
      <c r="Q68" s="97">
        <v>0</v>
      </c>
      <c r="R68" s="98">
        <v>0</v>
      </c>
      <c r="S68" s="94">
        <f t="shared" si="1"/>
        <v>966.6999999999999</v>
      </c>
    </row>
    <row r="69" spans="1:19" ht="25.5" customHeight="1">
      <c r="A69" s="45" t="s">
        <v>54</v>
      </c>
      <c r="B69" s="75">
        <v>2</v>
      </c>
      <c r="C69" s="33" t="s">
        <v>42</v>
      </c>
      <c r="D69" s="7"/>
      <c r="E69" s="7"/>
      <c r="F69" s="7" t="s">
        <v>86</v>
      </c>
      <c r="G69" s="49" t="s">
        <v>48</v>
      </c>
      <c r="H69" s="118"/>
      <c r="I69" s="133"/>
      <c r="J69" s="133"/>
      <c r="K69" s="50" t="s">
        <v>68</v>
      </c>
      <c r="L69" s="32">
        <v>247</v>
      </c>
      <c r="M69" s="2">
        <v>0</v>
      </c>
      <c r="N69" s="2">
        <v>75.1</v>
      </c>
      <c r="O69" s="2">
        <v>27.8</v>
      </c>
      <c r="P69" s="2">
        <v>0</v>
      </c>
      <c r="Q69" s="97">
        <v>0</v>
      </c>
      <c r="R69" s="98">
        <v>0</v>
      </c>
      <c r="S69" s="94">
        <f t="shared" si="1"/>
        <v>102.89999999999999</v>
      </c>
    </row>
    <row r="70" spans="1:19" ht="15">
      <c r="A70" s="123" t="s">
        <v>54</v>
      </c>
      <c r="B70" s="125">
        <v>2</v>
      </c>
      <c r="C70" s="128" t="s">
        <v>42</v>
      </c>
      <c r="D70" s="125"/>
      <c r="E70" s="125"/>
      <c r="F70" s="135" t="s">
        <v>59</v>
      </c>
      <c r="G70" s="60" t="s">
        <v>17</v>
      </c>
      <c r="H70" s="54">
        <v>933</v>
      </c>
      <c r="I70" s="54"/>
      <c r="J70" s="58"/>
      <c r="K70" s="58"/>
      <c r="L70" s="54"/>
      <c r="M70" s="38">
        <f aca="true" t="shared" si="11" ref="M70:R70">M71</f>
        <v>2784.7999999999997</v>
      </c>
      <c r="N70" s="38">
        <f t="shared" si="11"/>
        <v>2812.0299999999997</v>
      </c>
      <c r="O70" s="38">
        <f t="shared" si="11"/>
        <v>3092.8999999999996</v>
      </c>
      <c r="P70" s="104">
        <f t="shared" si="11"/>
        <v>4125</v>
      </c>
      <c r="Q70" s="67">
        <f t="shared" si="11"/>
        <v>3310</v>
      </c>
      <c r="R70" s="42">
        <f t="shared" si="11"/>
        <v>3310</v>
      </c>
      <c r="S70" s="94">
        <f t="shared" si="1"/>
        <v>19434.73</v>
      </c>
    </row>
    <row r="71" spans="1:19" ht="52.5" customHeight="1">
      <c r="A71" s="123"/>
      <c r="B71" s="125"/>
      <c r="C71" s="128"/>
      <c r="D71" s="125"/>
      <c r="E71" s="125"/>
      <c r="F71" s="135"/>
      <c r="G71" s="60" t="s">
        <v>48</v>
      </c>
      <c r="H71" s="54">
        <v>933</v>
      </c>
      <c r="I71" s="54"/>
      <c r="J71" s="58"/>
      <c r="K71" s="58"/>
      <c r="L71" s="54"/>
      <c r="M71" s="39">
        <f aca="true" t="shared" si="12" ref="M71:R71">SUM(M72:M78)</f>
        <v>2784.7999999999997</v>
      </c>
      <c r="N71" s="39">
        <f t="shared" si="12"/>
        <v>2812.0299999999997</v>
      </c>
      <c r="O71" s="39">
        <f t="shared" si="12"/>
        <v>3092.8999999999996</v>
      </c>
      <c r="P71" s="105">
        <f t="shared" si="12"/>
        <v>4125</v>
      </c>
      <c r="Q71" s="68">
        <f t="shared" si="12"/>
        <v>3310</v>
      </c>
      <c r="R71" s="43">
        <f t="shared" si="12"/>
        <v>3310</v>
      </c>
      <c r="S71" s="94">
        <f t="shared" si="1"/>
        <v>19434.73</v>
      </c>
    </row>
    <row r="72" spans="1:19" ht="15">
      <c r="A72" s="129" t="s">
        <v>54</v>
      </c>
      <c r="B72" s="118">
        <v>2</v>
      </c>
      <c r="C72" s="133" t="s">
        <v>42</v>
      </c>
      <c r="D72" s="118"/>
      <c r="E72" s="118"/>
      <c r="F72" s="132" t="s">
        <v>50</v>
      </c>
      <c r="G72" s="118" t="s">
        <v>48</v>
      </c>
      <c r="H72" s="118">
        <v>933</v>
      </c>
      <c r="I72" s="133" t="s">
        <v>8</v>
      </c>
      <c r="J72" s="133" t="s">
        <v>41</v>
      </c>
      <c r="K72" s="50" t="s">
        <v>69</v>
      </c>
      <c r="L72" s="49">
        <v>121</v>
      </c>
      <c r="M72" s="2">
        <v>1695.5</v>
      </c>
      <c r="N72" s="2">
        <v>1901.28</v>
      </c>
      <c r="O72" s="2">
        <v>2226.7</v>
      </c>
      <c r="P72" s="2">
        <v>2650</v>
      </c>
      <c r="Q72" s="69">
        <v>2180</v>
      </c>
      <c r="R72" s="44">
        <v>2180</v>
      </c>
      <c r="S72" s="94">
        <f t="shared" si="1"/>
        <v>12833.48</v>
      </c>
    </row>
    <row r="73" spans="1:19" ht="15">
      <c r="A73" s="129"/>
      <c r="B73" s="118"/>
      <c r="C73" s="133"/>
      <c r="D73" s="118"/>
      <c r="E73" s="118"/>
      <c r="F73" s="132"/>
      <c r="G73" s="118"/>
      <c r="H73" s="118"/>
      <c r="I73" s="133"/>
      <c r="J73" s="133"/>
      <c r="K73" s="50" t="s">
        <v>69</v>
      </c>
      <c r="L73" s="49">
        <v>129</v>
      </c>
      <c r="M73" s="2">
        <v>537.7</v>
      </c>
      <c r="N73" s="2">
        <v>562.88</v>
      </c>
      <c r="O73" s="2">
        <v>634.6</v>
      </c>
      <c r="P73" s="2">
        <v>825</v>
      </c>
      <c r="Q73" s="69">
        <v>680</v>
      </c>
      <c r="R73" s="44">
        <v>680</v>
      </c>
      <c r="S73" s="94">
        <f t="shared" si="1"/>
        <v>3920.18</v>
      </c>
    </row>
    <row r="74" spans="1:19" ht="15">
      <c r="A74" s="129"/>
      <c r="B74" s="118"/>
      <c r="C74" s="133"/>
      <c r="D74" s="118"/>
      <c r="E74" s="118"/>
      <c r="F74" s="132"/>
      <c r="G74" s="118"/>
      <c r="H74" s="118"/>
      <c r="I74" s="133"/>
      <c r="J74" s="133"/>
      <c r="K74" s="76" t="s">
        <v>69</v>
      </c>
      <c r="L74" s="75">
        <v>321</v>
      </c>
      <c r="M74" s="2"/>
      <c r="N74" s="2"/>
      <c r="O74" s="2">
        <v>3.3</v>
      </c>
      <c r="P74" s="2"/>
      <c r="Q74" s="69"/>
      <c r="R74" s="44"/>
      <c r="S74" s="94"/>
    </row>
    <row r="75" spans="1:19" ht="15">
      <c r="A75" s="129"/>
      <c r="B75" s="118"/>
      <c r="C75" s="133"/>
      <c r="D75" s="118"/>
      <c r="E75" s="118"/>
      <c r="F75" s="132"/>
      <c r="G75" s="118"/>
      <c r="H75" s="118"/>
      <c r="I75" s="133"/>
      <c r="J75" s="133"/>
      <c r="K75" s="50" t="s">
        <v>85</v>
      </c>
      <c r="L75" s="49">
        <v>121</v>
      </c>
      <c r="M75" s="2">
        <v>214.6</v>
      </c>
      <c r="N75" s="2">
        <v>0</v>
      </c>
      <c r="O75" s="2">
        <v>0</v>
      </c>
      <c r="P75" s="2">
        <v>0</v>
      </c>
      <c r="Q75" s="69">
        <v>0</v>
      </c>
      <c r="R75" s="44">
        <v>0</v>
      </c>
      <c r="S75" s="94">
        <f t="shared" si="1"/>
        <v>214.6</v>
      </c>
    </row>
    <row r="76" spans="1:19" ht="15">
      <c r="A76" s="129"/>
      <c r="B76" s="118"/>
      <c r="C76" s="133"/>
      <c r="D76" s="118"/>
      <c r="E76" s="118"/>
      <c r="F76" s="132"/>
      <c r="G76" s="118"/>
      <c r="H76" s="118"/>
      <c r="I76" s="133"/>
      <c r="J76" s="133"/>
      <c r="K76" s="50" t="s">
        <v>85</v>
      </c>
      <c r="L76" s="49">
        <v>129</v>
      </c>
      <c r="M76" s="2">
        <v>64.8</v>
      </c>
      <c r="N76" s="2">
        <v>0</v>
      </c>
      <c r="O76" s="2">
        <v>0</v>
      </c>
      <c r="P76" s="2">
        <v>0</v>
      </c>
      <c r="Q76" s="69">
        <v>0</v>
      </c>
      <c r="R76" s="44">
        <v>0</v>
      </c>
      <c r="S76" s="94">
        <f t="shared" si="1"/>
        <v>64.8</v>
      </c>
    </row>
    <row r="77" spans="1:19" ht="33.75">
      <c r="A77" s="129"/>
      <c r="B77" s="118"/>
      <c r="C77" s="133"/>
      <c r="D77" s="118"/>
      <c r="E77" s="118"/>
      <c r="F77" s="7" t="s">
        <v>51</v>
      </c>
      <c r="G77" s="118"/>
      <c r="H77" s="49">
        <v>933</v>
      </c>
      <c r="I77" s="50" t="s">
        <v>8</v>
      </c>
      <c r="J77" s="50" t="s">
        <v>41</v>
      </c>
      <c r="K77" s="50" t="s">
        <v>69</v>
      </c>
      <c r="L77" s="32">
        <v>244</v>
      </c>
      <c r="M77" s="2">
        <v>272.2</v>
      </c>
      <c r="N77" s="2">
        <v>220.2</v>
      </c>
      <c r="O77" s="2">
        <v>3.6</v>
      </c>
      <c r="P77" s="2">
        <v>398</v>
      </c>
      <c r="Q77" s="69">
        <v>198</v>
      </c>
      <c r="R77" s="44">
        <v>198</v>
      </c>
      <c r="S77" s="94">
        <f t="shared" si="1"/>
        <v>1290</v>
      </c>
    </row>
    <row r="78" spans="1:19" ht="22.5">
      <c r="A78" s="129"/>
      <c r="B78" s="118"/>
      <c r="C78" s="133"/>
      <c r="D78" s="118"/>
      <c r="E78" s="118"/>
      <c r="F78" s="7" t="s">
        <v>86</v>
      </c>
      <c r="G78" s="118"/>
      <c r="H78" s="49">
        <v>933</v>
      </c>
      <c r="I78" s="50" t="s">
        <v>8</v>
      </c>
      <c r="J78" s="50" t="s">
        <v>41</v>
      </c>
      <c r="K78" s="50" t="s">
        <v>69</v>
      </c>
      <c r="L78" s="32">
        <v>247</v>
      </c>
      <c r="M78" s="2">
        <v>0</v>
      </c>
      <c r="N78" s="2">
        <v>127.67</v>
      </c>
      <c r="O78" s="2">
        <v>224.7</v>
      </c>
      <c r="P78" s="2">
        <v>252</v>
      </c>
      <c r="Q78" s="69">
        <v>252</v>
      </c>
      <c r="R78" s="44">
        <v>252</v>
      </c>
      <c r="S78" s="94">
        <f t="shared" si="1"/>
        <v>1108.37</v>
      </c>
    </row>
    <row r="79" spans="1:19" ht="15">
      <c r="A79" s="123" t="s">
        <v>54</v>
      </c>
      <c r="B79" s="125">
        <v>3</v>
      </c>
      <c r="C79" s="128"/>
      <c r="D79" s="125"/>
      <c r="E79" s="125"/>
      <c r="F79" s="135" t="s">
        <v>89</v>
      </c>
      <c r="G79" s="60" t="s">
        <v>17</v>
      </c>
      <c r="H79" s="54">
        <v>933</v>
      </c>
      <c r="I79" s="54"/>
      <c r="J79" s="58"/>
      <c r="K79" s="58"/>
      <c r="L79" s="54"/>
      <c r="M79" s="38">
        <f aca="true" t="shared" si="13" ref="M79:R79">M80</f>
        <v>4825</v>
      </c>
      <c r="N79" s="38">
        <f t="shared" si="13"/>
        <v>4360.6</v>
      </c>
      <c r="O79" s="38">
        <f t="shared" si="13"/>
        <v>4300.700000000001</v>
      </c>
      <c r="P79" s="104">
        <f t="shared" si="13"/>
        <v>3817.7</v>
      </c>
      <c r="Q79" s="67">
        <f t="shared" si="13"/>
        <v>4029.8</v>
      </c>
      <c r="R79" s="42">
        <f t="shared" si="13"/>
        <v>4179.3</v>
      </c>
      <c r="S79" s="94">
        <f t="shared" si="1"/>
        <v>25513.1</v>
      </c>
    </row>
    <row r="80" spans="1:19" ht="21">
      <c r="A80" s="123"/>
      <c r="B80" s="125"/>
      <c r="C80" s="128"/>
      <c r="D80" s="125"/>
      <c r="E80" s="125"/>
      <c r="F80" s="135"/>
      <c r="G80" s="60" t="s">
        <v>48</v>
      </c>
      <c r="H80" s="54">
        <v>933</v>
      </c>
      <c r="I80" s="54"/>
      <c r="J80" s="58"/>
      <c r="K80" s="58"/>
      <c r="L80" s="54"/>
      <c r="M80" s="39">
        <f aca="true" t="shared" si="14" ref="M80:R80">SUM(M83:M87)</f>
        <v>4825</v>
      </c>
      <c r="N80" s="39">
        <f t="shared" si="14"/>
        <v>4360.6</v>
      </c>
      <c r="O80" s="39">
        <f t="shared" si="14"/>
        <v>4300.700000000001</v>
      </c>
      <c r="P80" s="105">
        <f t="shared" si="14"/>
        <v>3817.7</v>
      </c>
      <c r="Q80" s="68">
        <f t="shared" si="14"/>
        <v>4029.8</v>
      </c>
      <c r="R80" s="43">
        <f t="shared" si="14"/>
        <v>4179.3</v>
      </c>
      <c r="S80" s="94">
        <f aca="true" t="shared" si="15" ref="S80:S87">SUM(M80:R80)</f>
        <v>25513.1</v>
      </c>
    </row>
    <row r="81" spans="1:20" ht="15">
      <c r="A81" s="123" t="s">
        <v>54</v>
      </c>
      <c r="B81" s="125">
        <v>3</v>
      </c>
      <c r="C81" s="128" t="s">
        <v>40</v>
      </c>
      <c r="D81" s="136"/>
      <c r="E81" s="136"/>
      <c r="F81" s="135" t="s">
        <v>64</v>
      </c>
      <c r="G81" s="60" t="s">
        <v>17</v>
      </c>
      <c r="H81" s="54">
        <v>933</v>
      </c>
      <c r="I81" s="54"/>
      <c r="J81" s="58"/>
      <c r="K81" s="58"/>
      <c r="L81" s="54"/>
      <c r="M81" s="38">
        <f aca="true" t="shared" si="16" ref="M81:R81">M82</f>
        <v>4825</v>
      </c>
      <c r="N81" s="38">
        <f t="shared" si="16"/>
        <v>4360.6</v>
      </c>
      <c r="O81" s="38">
        <f t="shared" si="16"/>
        <v>4300.700000000001</v>
      </c>
      <c r="P81" s="104">
        <f t="shared" si="16"/>
        <v>3817.7</v>
      </c>
      <c r="Q81" s="67">
        <f t="shared" si="16"/>
        <v>4029.8</v>
      </c>
      <c r="R81" s="42">
        <f t="shared" si="16"/>
        <v>4179.3</v>
      </c>
      <c r="S81" s="94">
        <f t="shared" si="15"/>
        <v>25513.1</v>
      </c>
      <c r="T81" s="96">
        <f>O72+O73+O74+O77+O78</f>
        <v>3092.8999999999996</v>
      </c>
    </row>
    <row r="82" spans="1:19" ht="53.25" customHeight="1">
      <c r="A82" s="123"/>
      <c r="B82" s="125"/>
      <c r="C82" s="128"/>
      <c r="D82" s="136"/>
      <c r="E82" s="136"/>
      <c r="F82" s="135"/>
      <c r="G82" s="59" t="s">
        <v>48</v>
      </c>
      <c r="H82" s="54">
        <v>933</v>
      </c>
      <c r="I82" s="54"/>
      <c r="J82" s="58"/>
      <c r="K82" s="58"/>
      <c r="L82" s="54"/>
      <c r="M82" s="39">
        <f aca="true" t="shared" si="17" ref="M82:R82">SUM(M83:M87)</f>
        <v>4825</v>
      </c>
      <c r="N82" s="39">
        <f t="shared" si="17"/>
        <v>4360.6</v>
      </c>
      <c r="O82" s="39">
        <f t="shared" si="17"/>
        <v>4300.700000000001</v>
      </c>
      <c r="P82" s="105">
        <f t="shared" si="17"/>
        <v>3817.7</v>
      </c>
      <c r="Q82" s="68">
        <f t="shared" si="17"/>
        <v>4029.8</v>
      </c>
      <c r="R82" s="43">
        <f t="shared" si="17"/>
        <v>4179.3</v>
      </c>
      <c r="S82" s="94">
        <f t="shared" si="15"/>
        <v>25513.1</v>
      </c>
    </row>
    <row r="83" spans="1:19" ht="15">
      <c r="A83" s="137" t="s">
        <v>54</v>
      </c>
      <c r="B83" s="118">
        <v>3</v>
      </c>
      <c r="C83" s="133" t="s">
        <v>40</v>
      </c>
      <c r="D83" s="118"/>
      <c r="E83" s="118"/>
      <c r="F83" s="132" t="s">
        <v>60</v>
      </c>
      <c r="G83" s="118" t="s">
        <v>48</v>
      </c>
      <c r="H83" s="118">
        <v>933</v>
      </c>
      <c r="I83" s="133" t="s">
        <v>8</v>
      </c>
      <c r="J83" s="133" t="s">
        <v>41</v>
      </c>
      <c r="K83" s="50" t="s">
        <v>70</v>
      </c>
      <c r="L83" s="49">
        <v>121</v>
      </c>
      <c r="M83" s="2">
        <v>2929.5</v>
      </c>
      <c r="N83" s="2">
        <v>2847.62</v>
      </c>
      <c r="O83" s="2">
        <v>2909.8</v>
      </c>
      <c r="P83" s="2">
        <v>2932.2</v>
      </c>
      <c r="Q83" s="69">
        <v>3095.1</v>
      </c>
      <c r="R83" s="44">
        <v>3209.9</v>
      </c>
      <c r="S83" s="94">
        <f t="shared" si="15"/>
        <v>17924.12</v>
      </c>
    </row>
    <row r="84" spans="1:19" ht="15">
      <c r="A84" s="137"/>
      <c r="B84" s="118"/>
      <c r="C84" s="133"/>
      <c r="D84" s="118"/>
      <c r="E84" s="118"/>
      <c r="F84" s="132"/>
      <c r="G84" s="118"/>
      <c r="H84" s="118"/>
      <c r="I84" s="133"/>
      <c r="J84" s="133"/>
      <c r="K84" s="50" t="s">
        <v>70</v>
      </c>
      <c r="L84" s="49">
        <v>122</v>
      </c>
      <c r="M84" s="2">
        <v>0.5</v>
      </c>
      <c r="N84" s="2">
        <v>0</v>
      </c>
      <c r="O84" s="2">
        <v>0</v>
      </c>
      <c r="P84" s="2">
        <v>0</v>
      </c>
      <c r="Q84" s="69">
        <v>0</v>
      </c>
      <c r="R84" s="44">
        <v>0</v>
      </c>
      <c r="S84" s="94">
        <f t="shared" si="15"/>
        <v>0.5</v>
      </c>
    </row>
    <row r="85" spans="1:19" ht="15">
      <c r="A85" s="137"/>
      <c r="B85" s="118"/>
      <c r="C85" s="133"/>
      <c r="D85" s="118"/>
      <c r="E85" s="118"/>
      <c r="F85" s="132"/>
      <c r="G85" s="118"/>
      <c r="H85" s="118"/>
      <c r="I85" s="133"/>
      <c r="J85" s="133"/>
      <c r="K85" s="50" t="s">
        <v>70</v>
      </c>
      <c r="L85" s="49">
        <v>129</v>
      </c>
      <c r="M85" s="2">
        <v>872.3</v>
      </c>
      <c r="N85" s="2">
        <v>849.1</v>
      </c>
      <c r="O85" s="2">
        <v>864</v>
      </c>
      <c r="P85" s="2">
        <v>885.5</v>
      </c>
      <c r="Q85" s="69">
        <v>934.7</v>
      </c>
      <c r="R85" s="44">
        <v>969.4</v>
      </c>
      <c r="S85" s="94">
        <f t="shared" si="15"/>
        <v>5375</v>
      </c>
    </row>
    <row r="86" spans="1:19" ht="33.75">
      <c r="A86" s="137"/>
      <c r="B86" s="118"/>
      <c r="C86" s="133"/>
      <c r="D86" s="118"/>
      <c r="E86" s="118"/>
      <c r="F86" s="7" t="s">
        <v>51</v>
      </c>
      <c r="G86" s="118"/>
      <c r="H86" s="49">
        <v>933</v>
      </c>
      <c r="I86" s="50" t="s">
        <v>8</v>
      </c>
      <c r="J86" s="50" t="s">
        <v>41</v>
      </c>
      <c r="K86" s="50" t="s">
        <v>70</v>
      </c>
      <c r="L86" s="49">
        <v>244</v>
      </c>
      <c r="M86" s="2">
        <v>1022.7</v>
      </c>
      <c r="N86" s="2">
        <v>390.05</v>
      </c>
      <c r="O86" s="2">
        <v>240.4</v>
      </c>
      <c r="P86" s="2">
        <v>0</v>
      </c>
      <c r="Q86" s="69">
        <v>0</v>
      </c>
      <c r="R86" s="44">
        <v>0</v>
      </c>
      <c r="S86" s="94">
        <f t="shared" si="15"/>
        <v>1653.15</v>
      </c>
    </row>
    <row r="87" spans="1:19" ht="23.25" thickBot="1">
      <c r="A87" s="138"/>
      <c r="B87" s="119"/>
      <c r="C87" s="139"/>
      <c r="D87" s="119"/>
      <c r="E87" s="119"/>
      <c r="F87" s="46" t="s">
        <v>86</v>
      </c>
      <c r="G87" s="119"/>
      <c r="H87" s="55">
        <v>933</v>
      </c>
      <c r="I87" s="61" t="s">
        <v>8</v>
      </c>
      <c r="J87" s="61" t="s">
        <v>41</v>
      </c>
      <c r="K87" s="61" t="s">
        <v>70</v>
      </c>
      <c r="L87" s="55">
        <v>247</v>
      </c>
      <c r="M87" s="47">
        <v>0</v>
      </c>
      <c r="N87" s="47">
        <v>273.83</v>
      </c>
      <c r="O87" s="47">
        <v>286.5</v>
      </c>
      <c r="P87" s="47">
        <v>0</v>
      </c>
      <c r="Q87" s="70">
        <v>0</v>
      </c>
      <c r="R87" s="48">
        <v>0</v>
      </c>
      <c r="S87" s="94">
        <f t="shared" si="15"/>
        <v>560.3299999999999</v>
      </c>
    </row>
    <row r="88" spans="15:18" ht="15">
      <c r="O88" s="30"/>
      <c r="Q88" s="30" t="s">
        <v>88</v>
      </c>
      <c r="R88" s="30" t="s">
        <v>102</v>
      </c>
    </row>
    <row r="89" ht="15">
      <c r="O89" s="30"/>
    </row>
    <row r="90" spans="14:15" ht="15">
      <c r="N90" s="30" t="s">
        <v>93</v>
      </c>
      <c r="O90" s="30"/>
    </row>
  </sheetData>
  <sheetProtection/>
  <mergeCells count="220">
    <mergeCell ref="G83:G87"/>
    <mergeCell ref="H83:H85"/>
    <mergeCell ref="I83:I85"/>
    <mergeCell ref="J83:J85"/>
    <mergeCell ref="R10:R11"/>
    <mergeCell ref="M9:R9"/>
    <mergeCell ref="G72:G78"/>
    <mergeCell ref="H72:H76"/>
    <mergeCell ref="I72:I76"/>
    <mergeCell ref="J72:J76"/>
    <mergeCell ref="A83:A87"/>
    <mergeCell ref="B83:B87"/>
    <mergeCell ref="C83:C87"/>
    <mergeCell ref="D83:D87"/>
    <mergeCell ref="E83:E87"/>
    <mergeCell ref="F83:F85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F79:F80"/>
    <mergeCell ref="A72:A78"/>
    <mergeCell ref="B72:B78"/>
    <mergeCell ref="C72:C78"/>
    <mergeCell ref="D72:D78"/>
    <mergeCell ref="E72:E78"/>
    <mergeCell ref="F72:F76"/>
    <mergeCell ref="G66:G67"/>
    <mergeCell ref="H66:H69"/>
    <mergeCell ref="I66:I69"/>
    <mergeCell ref="J66:J69"/>
    <mergeCell ref="A70:A71"/>
    <mergeCell ref="B70:B71"/>
    <mergeCell ref="C70:C71"/>
    <mergeCell ref="D70:D71"/>
    <mergeCell ref="E70:E71"/>
    <mergeCell ref="F70:F71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G59:G61"/>
    <mergeCell ref="H59:H61"/>
    <mergeCell ref="I59:I61"/>
    <mergeCell ref="J59:J61"/>
    <mergeCell ref="A62:A63"/>
    <mergeCell ref="B62:B63"/>
    <mergeCell ref="C62:C63"/>
    <mergeCell ref="D62:D63"/>
    <mergeCell ref="E62:E63"/>
    <mergeCell ref="F62:F63"/>
    <mergeCell ref="G56:G58"/>
    <mergeCell ref="H56:H58"/>
    <mergeCell ref="I56:I58"/>
    <mergeCell ref="J56:J58"/>
    <mergeCell ref="A59:A61"/>
    <mergeCell ref="B59:B61"/>
    <mergeCell ref="C59:C61"/>
    <mergeCell ref="D59:D61"/>
    <mergeCell ref="E59:E61"/>
    <mergeCell ref="F59:F61"/>
    <mergeCell ref="G53:G55"/>
    <mergeCell ref="H53:H55"/>
    <mergeCell ref="I53:I55"/>
    <mergeCell ref="J53:J55"/>
    <mergeCell ref="A56:A58"/>
    <mergeCell ref="B56:B58"/>
    <mergeCell ref="C56:C58"/>
    <mergeCell ref="D56:D58"/>
    <mergeCell ref="E56:E58"/>
    <mergeCell ref="F56:F58"/>
    <mergeCell ref="G50:G52"/>
    <mergeCell ref="H50:H52"/>
    <mergeCell ref="I50:I52"/>
    <mergeCell ref="J50:J52"/>
    <mergeCell ref="A53:A55"/>
    <mergeCell ref="B53:B55"/>
    <mergeCell ref="C53:C55"/>
    <mergeCell ref="D53:D55"/>
    <mergeCell ref="E53:E55"/>
    <mergeCell ref="F53:F55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F50:F52"/>
    <mergeCell ref="G44:G46"/>
    <mergeCell ref="H44:H46"/>
    <mergeCell ref="I44:I46"/>
    <mergeCell ref="J44:J46"/>
    <mergeCell ref="A47:A49"/>
    <mergeCell ref="B47:B49"/>
    <mergeCell ref="C47:C49"/>
    <mergeCell ref="D47:D49"/>
    <mergeCell ref="E47:E49"/>
    <mergeCell ref="F47:F49"/>
    <mergeCell ref="G40:G43"/>
    <mergeCell ref="H40:H43"/>
    <mergeCell ref="I40:I43"/>
    <mergeCell ref="J40:J43"/>
    <mergeCell ref="A44:A46"/>
    <mergeCell ref="B44:B46"/>
    <mergeCell ref="C44:C46"/>
    <mergeCell ref="D44:D46"/>
    <mergeCell ref="E44:E46"/>
    <mergeCell ref="F44:F46"/>
    <mergeCell ref="G37:G39"/>
    <mergeCell ref="H37:H39"/>
    <mergeCell ref="I37:I39"/>
    <mergeCell ref="J37:J39"/>
    <mergeCell ref="A40:A43"/>
    <mergeCell ref="B40:B43"/>
    <mergeCell ref="C40:C43"/>
    <mergeCell ref="D40:D43"/>
    <mergeCell ref="E40:E43"/>
    <mergeCell ref="F40:F43"/>
    <mergeCell ref="A37:A39"/>
    <mergeCell ref="B37:B39"/>
    <mergeCell ref="C37:C39"/>
    <mergeCell ref="D37:D39"/>
    <mergeCell ref="E37:E39"/>
    <mergeCell ref="F37:F39"/>
    <mergeCell ref="A35:A36"/>
    <mergeCell ref="B35:B36"/>
    <mergeCell ref="C35:C36"/>
    <mergeCell ref="D35:D36"/>
    <mergeCell ref="E35:E36"/>
    <mergeCell ref="F35:F36"/>
    <mergeCell ref="F23:F34"/>
    <mergeCell ref="G23:G34"/>
    <mergeCell ref="H23:H31"/>
    <mergeCell ref="I23:I31"/>
    <mergeCell ref="J23:J31"/>
    <mergeCell ref="H32:H34"/>
    <mergeCell ref="I32:I34"/>
    <mergeCell ref="J32:J34"/>
    <mergeCell ref="F20:F22"/>
    <mergeCell ref="G20:G22"/>
    <mergeCell ref="H20:H22"/>
    <mergeCell ref="I20:I22"/>
    <mergeCell ref="J20:J22"/>
    <mergeCell ref="A23:A34"/>
    <mergeCell ref="B23:B34"/>
    <mergeCell ref="C23:C34"/>
    <mergeCell ref="D23:D34"/>
    <mergeCell ref="E23:E34"/>
    <mergeCell ref="G18:G19"/>
    <mergeCell ref="H18:H19"/>
    <mergeCell ref="I18:I19"/>
    <mergeCell ref="J18:J19"/>
    <mergeCell ref="K18:K19"/>
    <mergeCell ref="A20:A22"/>
    <mergeCell ref="B20:B22"/>
    <mergeCell ref="C20:C22"/>
    <mergeCell ref="D20:D22"/>
    <mergeCell ref="E20:E22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Q10:Q11"/>
    <mergeCell ref="A12:A13"/>
    <mergeCell ref="B12:B13"/>
    <mergeCell ref="C12:C13"/>
    <mergeCell ref="D12:D13"/>
    <mergeCell ref="E12:E13"/>
    <mergeCell ref="F12:F13"/>
    <mergeCell ref="K10:K11"/>
    <mergeCell ref="L10:L11"/>
    <mergeCell ref="M10:M11"/>
    <mergeCell ref="N10:N11"/>
    <mergeCell ref="O10:O11"/>
    <mergeCell ref="P10:P11"/>
    <mergeCell ref="A9:E10"/>
    <mergeCell ref="F9:F11"/>
    <mergeCell ref="G9:G11"/>
    <mergeCell ref="H9:L9"/>
    <mergeCell ref="H10:H11"/>
    <mergeCell ref="I10:I11"/>
    <mergeCell ref="J10:J11"/>
    <mergeCell ref="K1:Q1"/>
    <mergeCell ref="M2:Q2"/>
    <mergeCell ref="M3:Q3"/>
    <mergeCell ref="A5:Q5"/>
    <mergeCell ref="A6:Q6"/>
    <mergeCell ref="A7:Q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5" zoomScaleSheetLayoutView="85" workbookViewId="0" topLeftCell="A1">
      <selection activeCell="K7" sqref="K7"/>
    </sheetView>
  </sheetViews>
  <sheetFormatPr defaultColWidth="9.140625" defaultRowHeight="15"/>
  <cols>
    <col min="1" max="2" width="5.7109375" style="1" customWidth="1"/>
    <col min="3" max="3" width="22.140625" style="1" customWidth="1"/>
    <col min="4" max="4" width="34.28125" style="1" customWidth="1"/>
    <col min="5" max="5" width="11.7109375" style="1" customWidth="1"/>
    <col min="6" max="7" width="10.8515625" style="1" customWidth="1"/>
    <col min="8" max="11" width="11.8515625" style="1" customWidth="1"/>
    <col min="12" max="16384" width="9.140625" style="1" customWidth="1"/>
  </cols>
  <sheetData>
    <row r="1" spans="5:11" ht="15">
      <c r="E1" s="159" t="s">
        <v>103</v>
      </c>
      <c r="F1" s="160"/>
      <c r="G1" s="160"/>
      <c r="H1" s="160"/>
      <c r="I1" s="160"/>
      <c r="J1" s="160"/>
      <c r="K1" s="62"/>
    </row>
    <row r="2" spans="8:11" s="3" customFormat="1" ht="12.75" customHeight="1">
      <c r="H2" s="156" t="s">
        <v>104</v>
      </c>
      <c r="I2" s="156"/>
      <c r="J2" s="156"/>
      <c r="K2" s="63"/>
    </row>
    <row r="3" spans="8:11" s="3" customFormat="1" ht="12.75" customHeight="1">
      <c r="H3" s="156" t="s">
        <v>62</v>
      </c>
      <c r="I3" s="156"/>
      <c r="J3" s="156"/>
      <c r="K3" s="63"/>
    </row>
    <row r="4" spans="8:11" s="3" customFormat="1" ht="12.75" customHeight="1">
      <c r="H4" s="3" t="s">
        <v>108</v>
      </c>
      <c r="J4" s="8"/>
      <c r="K4" s="63"/>
    </row>
    <row r="5" spans="1:11" s="3" customFormat="1" ht="30.75" customHeight="1">
      <c r="A5" s="150" t="s">
        <v>36</v>
      </c>
      <c r="B5" s="150"/>
      <c r="C5" s="150"/>
      <c r="D5" s="150"/>
      <c r="E5" s="150"/>
      <c r="F5" s="150"/>
      <c r="G5" s="150"/>
      <c r="H5" s="150"/>
      <c r="I5" s="150"/>
      <c r="J5" s="150"/>
      <c r="K5" s="64"/>
    </row>
    <row r="6" spans="1:11" s="3" customFormat="1" ht="15" customHeight="1">
      <c r="A6" s="156" t="s">
        <v>95</v>
      </c>
      <c r="B6" s="156"/>
      <c r="C6" s="156"/>
      <c r="D6" s="156"/>
      <c r="E6" s="156"/>
      <c r="F6" s="156"/>
      <c r="G6" s="156"/>
      <c r="H6" s="156"/>
      <c r="I6" s="156"/>
      <c r="J6" s="156"/>
      <c r="K6" s="63"/>
    </row>
    <row r="7" spans="1:11" s="3" customFormat="1" ht="15.75" customHeight="1">
      <c r="A7" s="156" t="s">
        <v>87</v>
      </c>
      <c r="B7" s="156"/>
      <c r="C7" s="156"/>
      <c r="D7" s="156"/>
      <c r="E7" s="156"/>
      <c r="F7" s="156"/>
      <c r="G7" s="156"/>
      <c r="H7" s="156"/>
      <c r="I7" s="156"/>
      <c r="J7" s="156"/>
      <c r="K7" s="63"/>
    </row>
    <row r="8" s="3" customFormat="1" ht="12" customHeight="1"/>
    <row r="9" spans="1:11" s="5" customFormat="1" ht="21.75" customHeight="1">
      <c r="A9" s="113" t="s">
        <v>2</v>
      </c>
      <c r="B9" s="113"/>
      <c r="C9" s="113" t="s">
        <v>18</v>
      </c>
      <c r="D9" s="113" t="s">
        <v>19</v>
      </c>
      <c r="E9" s="157" t="s">
        <v>20</v>
      </c>
      <c r="F9" s="158"/>
      <c r="G9" s="158"/>
      <c r="H9" s="158"/>
      <c r="I9" s="158"/>
      <c r="J9" s="158"/>
      <c r="K9" s="158"/>
    </row>
    <row r="10" spans="1:11" s="5" customFormat="1" ht="28.5" customHeight="1">
      <c r="A10" s="113"/>
      <c r="B10" s="113"/>
      <c r="C10" s="113" t="s">
        <v>9</v>
      </c>
      <c r="D10" s="113"/>
      <c r="E10" s="113" t="s">
        <v>35</v>
      </c>
      <c r="F10" s="151" t="s">
        <v>30</v>
      </c>
      <c r="G10" s="153" t="s">
        <v>32</v>
      </c>
      <c r="H10" s="153" t="s">
        <v>33</v>
      </c>
      <c r="I10" s="153" t="s">
        <v>34</v>
      </c>
      <c r="J10" s="155" t="s">
        <v>31</v>
      </c>
      <c r="K10" s="155" t="s">
        <v>94</v>
      </c>
    </row>
    <row r="11" spans="1:11" s="5" customFormat="1" ht="14.25" customHeight="1">
      <c r="A11" s="9" t="s">
        <v>7</v>
      </c>
      <c r="B11" s="9" t="s">
        <v>3</v>
      </c>
      <c r="C11" s="113"/>
      <c r="D11" s="113"/>
      <c r="E11" s="113"/>
      <c r="F11" s="152"/>
      <c r="G11" s="154"/>
      <c r="H11" s="154"/>
      <c r="I11" s="154"/>
      <c r="J11" s="155"/>
      <c r="K11" s="155"/>
    </row>
    <row r="12" spans="1:11" s="5" customFormat="1" ht="11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73">
        <v>7</v>
      </c>
      <c r="H12" s="10">
        <v>8</v>
      </c>
      <c r="I12" s="10">
        <v>9</v>
      </c>
      <c r="J12" s="10">
        <v>10</v>
      </c>
      <c r="K12" s="65">
        <v>10</v>
      </c>
    </row>
    <row r="13" spans="1:16" s="6" customFormat="1" ht="15" customHeight="1">
      <c r="A13" s="145" t="s">
        <v>37</v>
      </c>
      <c r="B13" s="145"/>
      <c r="C13" s="146" t="s">
        <v>44</v>
      </c>
      <c r="D13" s="11" t="s">
        <v>29</v>
      </c>
      <c r="E13" s="81">
        <f>F13+G13+H13+I13+J13+K13</f>
        <v>305837.49</v>
      </c>
      <c r="F13" s="82">
        <f aca="true" t="shared" si="0" ref="F13:K13">F16+F17+F18</f>
        <v>62597.7</v>
      </c>
      <c r="G13" s="82">
        <f t="shared" si="0"/>
        <v>55109.98999999999</v>
      </c>
      <c r="H13" s="82">
        <f t="shared" si="0"/>
        <v>47906.2</v>
      </c>
      <c r="I13" s="82">
        <f t="shared" si="0"/>
        <v>48142.5</v>
      </c>
      <c r="J13" s="82">
        <f t="shared" si="0"/>
        <v>45963.8</v>
      </c>
      <c r="K13" s="82">
        <f t="shared" si="0"/>
        <v>46117.3</v>
      </c>
      <c r="L13" s="12">
        <f>E13-'ф 5'!S12</f>
        <v>0</v>
      </c>
      <c r="M13" s="12"/>
      <c r="P13" s="12"/>
    </row>
    <row r="14" spans="1:12" s="6" customFormat="1" ht="12">
      <c r="A14" s="145"/>
      <c r="B14" s="145"/>
      <c r="C14" s="146"/>
      <c r="D14" s="13" t="s">
        <v>23</v>
      </c>
      <c r="E14" s="83">
        <f aca="true" t="shared" si="1" ref="E14:J14">E16+E17+E18</f>
        <v>305837.48999999993</v>
      </c>
      <c r="F14" s="83">
        <f t="shared" si="1"/>
        <v>62597.7</v>
      </c>
      <c r="G14" s="82">
        <f t="shared" si="1"/>
        <v>55109.98999999999</v>
      </c>
      <c r="H14" s="83">
        <f t="shared" si="1"/>
        <v>47906.2</v>
      </c>
      <c r="I14" s="83">
        <f t="shared" si="1"/>
        <v>48142.5</v>
      </c>
      <c r="J14" s="83">
        <f t="shared" si="1"/>
        <v>45963.8</v>
      </c>
      <c r="K14" s="83">
        <f>K16+K17+K18</f>
        <v>46117.3</v>
      </c>
      <c r="L14" s="12">
        <f>E14-'ф 5'!S13</f>
        <v>0</v>
      </c>
    </row>
    <row r="15" spans="1:12" s="6" customFormat="1" ht="12.75">
      <c r="A15" s="145"/>
      <c r="B15" s="145"/>
      <c r="C15" s="146"/>
      <c r="D15" s="16" t="s">
        <v>21</v>
      </c>
      <c r="E15" s="14"/>
      <c r="F15" s="15"/>
      <c r="G15" s="77"/>
      <c r="H15" s="15"/>
      <c r="I15" s="15"/>
      <c r="J15" s="15"/>
      <c r="K15" s="15"/>
      <c r="L15" s="12"/>
    </row>
    <row r="16" spans="1:12" s="6" customFormat="1" ht="24">
      <c r="A16" s="145"/>
      <c r="B16" s="145"/>
      <c r="C16" s="146"/>
      <c r="D16" s="16" t="s">
        <v>24</v>
      </c>
      <c r="E16" s="84">
        <f>F16+G16+H16+I16+J16+K16</f>
        <v>249101.97999999998</v>
      </c>
      <c r="F16" s="84">
        <f aca="true" t="shared" si="2" ref="F16:K16">F24+F32</f>
        <v>49348.1</v>
      </c>
      <c r="G16" s="84">
        <f t="shared" si="2"/>
        <v>42649.87999999999</v>
      </c>
      <c r="H16" s="84">
        <f t="shared" si="2"/>
        <v>39846.4</v>
      </c>
      <c r="I16" s="84">
        <f t="shared" si="2"/>
        <v>40620</v>
      </c>
      <c r="J16" s="84">
        <f t="shared" si="2"/>
        <v>38318.8</v>
      </c>
      <c r="K16" s="84">
        <f t="shared" si="2"/>
        <v>38318.8</v>
      </c>
      <c r="L16" s="12"/>
    </row>
    <row r="17" spans="1:12" s="6" customFormat="1" ht="25.5" customHeight="1">
      <c r="A17" s="145"/>
      <c r="B17" s="145"/>
      <c r="C17" s="146"/>
      <c r="D17" s="16" t="s">
        <v>25</v>
      </c>
      <c r="E17" s="84">
        <f>F17+G17+H17+I17+J17+K17</f>
        <v>31222.41</v>
      </c>
      <c r="F17" s="84">
        <f>F25+F33</f>
        <v>8424.6</v>
      </c>
      <c r="G17" s="84">
        <f>G33+G25</f>
        <v>8099.510000000001</v>
      </c>
      <c r="H17" s="84">
        <f>H33+H25</f>
        <v>3759.1</v>
      </c>
      <c r="I17" s="84">
        <f>I33+I25</f>
        <v>3704.8</v>
      </c>
      <c r="J17" s="85">
        <f>J33+J25</f>
        <v>3615.2</v>
      </c>
      <c r="K17" s="85">
        <f>K33+K25</f>
        <v>3619.2</v>
      </c>
      <c r="L17" s="12"/>
    </row>
    <row r="18" spans="1:12" s="6" customFormat="1" ht="24">
      <c r="A18" s="145"/>
      <c r="B18" s="145"/>
      <c r="C18" s="146"/>
      <c r="D18" s="93" t="s">
        <v>26</v>
      </c>
      <c r="E18" s="84">
        <f>F18+G18+H18+I18+J18+K18</f>
        <v>25513.1</v>
      </c>
      <c r="F18" s="84">
        <f aca="true" t="shared" si="3" ref="F18:K18">F42</f>
        <v>4825</v>
      </c>
      <c r="G18" s="84">
        <f t="shared" si="3"/>
        <v>4360.6</v>
      </c>
      <c r="H18" s="84">
        <f t="shared" si="3"/>
        <v>4300.700000000001</v>
      </c>
      <c r="I18" s="84">
        <f t="shared" si="3"/>
        <v>3817.7</v>
      </c>
      <c r="J18" s="84">
        <f t="shared" si="3"/>
        <v>4029.8</v>
      </c>
      <c r="K18" s="84">
        <f t="shared" si="3"/>
        <v>4179.3</v>
      </c>
      <c r="L18" s="12"/>
    </row>
    <row r="19" spans="1:12" s="6" customFormat="1" ht="36">
      <c r="A19" s="145"/>
      <c r="B19" s="145"/>
      <c r="C19" s="146"/>
      <c r="D19" s="13" t="s">
        <v>28</v>
      </c>
      <c r="E19" s="14"/>
      <c r="F19" s="14"/>
      <c r="G19" s="34"/>
      <c r="H19" s="14"/>
      <c r="I19" s="14"/>
      <c r="J19" s="14"/>
      <c r="K19" s="14"/>
      <c r="L19" s="12"/>
    </row>
    <row r="20" spans="1:12" s="6" customFormat="1" ht="12">
      <c r="A20" s="145"/>
      <c r="B20" s="145"/>
      <c r="C20" s="146"/>
      <c r="D20" s="13" t="s">
        <v>27</v>
      </c>
      <c r="E20" s="17"/>
      <c r="F20" s="17"/>
      <c r="G20" s="78"/>
      <c r="H20" s="18"/>
      <c r="I20" s="18"/>
      <c r="J20" s="18"/>
      <c r="K20" s="18"/>
      <c r="L20" s="12"/>
    </row>
    <row r="21" spans="1:12" s="6" customFormat="1" ht="21" customHeight="1">
      <c r="A21" s="145" t="s">
        <v>37</v>
      </c>
      <c r="B21" s="147" t="s">
        <v>1</v>
      </c>
      <c r="C21" s="146" t="s">
        <v>45</v>
      </c>
      <c r="D21" s="11" t="s">
        <v>29</v>
      </c>
      <c r="E21" s="86">
        <f>F21+G21+H21+I21+J21+K21</f>
        <v>254892.36</v>
      </c>
      <c r="F21" s="87">
        <f aca="true" t="shared" si="4" ref="F21:K21">F22</f>
        <v>53899.7</v>
      </c>
      <c r="G21" s="87">
        <f t="shared" si="4"/>
        <v>46879.55999999999</v>
      </c>
      <c r="H21" s="87">
        <f t="shared" si="4"/>
        <v>39432.5</v>
      </c>
      <c r="I21" s="87">
        <f t="shared" si="4"/>
        <v>39244.2</v>
      </c>
      <c r="J21" s="87">
        <f t="shared" si="4"/>
        <v>37718.200000000004</v>
      </c>
      <c r="K21" s="87">
        <f t="shared" si="4"/>
        <v>37718.200000000004</v>
      </c>
      <c r="L21" s="12"/>
    </row>
    <row r="22" spans="1:12" s="6" customFormat="1" ht="12">
      <c r="A22" s="145"/>
      <c r="B22" s="148"/>
      <c r="C22" s="146"/>
      <c r="D22" s="13" t="s">
        <v>23</v>
      </c>
      <c r="E22" s="88">
        <f>F22+G22+H22+I22+J22+K22</f>
        <v>254892.36</v>
      </c>
      <c r="F22" s="88">
        <f aca="true" t="shared" si="5" ref="F22:K22">F24+F25</f>
        <v>53899.7</v>
      </c>
      <c r="G22" s="88">
        <f t="shared" si="5"/>
        <v>46879.55999999999</v>
      </c>
      <c r="H22" s="88">
        <f t="shared" si="5"/>
        <v>39432.5</v>
      </c>
      <c r="I22" s="88">
        <f t="shared" si="5"/>
        <v>39244.2</v>
      </c>
      <c r="J22" s="88">
        <f t="shared" si="5"/>
        <v>37718.200000000004</v>
      </c>
      <c r="K22" s="88">
        <f t="shared" si="5"/>
        <v>37718.200000000004</v>
      </c>
      <c r="L22" s="12"/>
    </row>
    <row r="23" spans="1:12" s="6" customFormat="1" ht="12">
      <c r="A23" s="145"/>
      <c r="B23" s="148"/>
      <c r="C23" s="146"/>
      <c r="D23" s="16" t="s">
        <v>21</v>
      </c>
      <c r="E23" s="19"/>
      <c r="F23" s="19"/>
      <c r="G23" s="19"/>
      <c r="H23" s="20"/>
      <c r="I23" s="20"/>
      <c r="J23" s="20"/>
      <c r="K23" s="20"/>
      <c r="L23" s="12"/>
    </row>
    <row r="24" spans="1:12" s="6" customFormat="1" ht="24">
      <c r="A24" s="145"/>
      <c r="B24" s="148"/>
      <c r="C24" s="146"/>
      <c r="D24" s="16" t="s">
        <v>24</v>
      </c>
      <c r="E24" s="17">
        <f>F24+G24+H24+I24+J24+K24</f>
        <v>229667.25</v>
      </c>
      <c r="F24" s="17">
        <f>'ф 5'!M17</f>
        <v>46563.299999999996</v>
      </c>
      <c r="G24" s="17">
        <f>'ф 5'!N17</f>
        <v>39837.84999999999</v>
      </c>
      <c r="H24" s="17">
        <f>'ф 5'!O17</f>
        <v>36753.5</v>
      </c>
      <c r="I24" s="17">
        <f>'ф 5'!P17</f>
        <v>36495</v>
      </c>
      <c r="J24" s="17">
        <f>'ф 5'!Q17</f>
        <v>35008.8</v>
      </c>
      <c r="K24" s="17">
        <f>'ф 5'!R17</f>
        <v>35008.8</v>
      </c>
      <c r="L24" s="12">
        <f>'ф 5'!S17-E24</f>
        <v>0</v>
      </c>
    </row>
    <row r="25" spans="1:12" s="6" customFormat="1" ht="26.25" customHeight="1">
      <c r="A25" s="145"/>
      <c r="B25" s="148"/>
      <c r="C25" s="146"/>
      <c r="D25" s="16" t="s">
        <v>25</v>
      </c>
      <c r="E25" s="17">
        <f>F25+G25+H25+I25+J25+K25</f>
        <v>25225.11</v>
      </c>
      <c r="F25" s="17">
        <f>'ф 5'!M36</f>
        <v>7336.4</v>
      </c>
      <c r="G25" s="17">
        <f>'ф 5'!N36</f>
        <v>7041.710000000001</v>
      </c>
      <c r="H25" s="17">
        <f>'ф 5'!O36</f>
        <v>2679</v>
      </c>
      <c r="I25" s="17">
        <f>'ф 5'!P36</f>
        <v>2749.2000000000003</v>
      </c>
      <c r="J25" s="17">
        <f>'ф 5'!Q36</f>
        <v>2709.3999999999996</v>
      </c>
      <c r="K25" s="17">
        <f>'ф 5'!R36</f>
        <v>2709.3999999999996</v>
      </c>
      <c r="L25" s="12">
        <f>'ф 5'!S35-'ф6'!E25</f>
        <v>0</v>
      </c>
    </row>
    <row r="26" spans="1:12" s="6" customFormat="1" ht="24">
      <c r="A26" s="145"/>
      <c r="B26" s="148"/>
      <c r="C26" s="146"/>
      <c r="D26" s="93" t="s">
        <v>26</v>
      </c>
      <c r="E26" s="19"/>
      <c r="F26" s="19"/>
      <c r="G26" s="19"/>
      <c r="H26" s="20"/>
      <c r="I26" s="20"/>
      <c r="J26" s="20"/>
      <c r="K26" s="20"/>
      <c r="L26" s="12"/>
    </row>
    <row r="27" spans="1:12" s="6" customFormat="1" ht="36">
      <c r="A27" s="145"/>
      <c r="B27" s="148"/>
      <c r="C27" s="146"/>
      <c r="D27" s="13" t="s">
        <v>28</v>
      </c>
      <c r="E27" s="19"/>
      <c r="F27" s="19"/>
      <c r="G27" s="19"/>
      <c r="H27" s="20"/>
      <c r="I27" s="20"/>
      <c r="J27" s="20"/>
      <c r="K27" s="20"/>
      <c r="L27" s="12"/>
    </row>
    <row r="28" spans="1:12" s="6" customFormat="1" ht="12">
      <c r="A28" s="145"/>
      <c r="B28" s="149"/>
      <c r="C28" s="146"/>
      <c r="D28" s="13" t="s">
        <v>27</v>
      </c>
      <c r="E28" s="21"/>
      <c r="F28" s="21"/>
      <c r="G28" s="21"/>
      <c r="H28" s="20"/>
      <c r="I28" s="20"/>
      <c r="J28" s="20"/>
      <c r="K28" s="20"/>
      <c r="L28" s="12"/>
    </row>
    <row r="29" spans="1:12" s="6" customFormat="1" ht="12">
      <c r="A29" s="145" t="s">
        <v>37</v>
      </c>
      <c r="B29" s="147" t="s">
        <v>0</v>
      </c>
      <c r="C29" s="146" t="s">
        <v>46</v>
      </c>
      <c r="D29" s="11" t="s">
        <v>29</v>
      </c>
      <c r="E29" s="89">
        <f aca="true" t="shared" si="6" ref="E29:K29">E30</f>
        <v>25432.03</v>
      </c>
      <c r="F29" s="89">
        <f t="shared" si="6"/>
        <v>3873</v>
      </c>
      <c r="G29" s="89">
        <f t="shared" si="6"/>
        <v>3869.83</v>
      </c>
      <c r="H29" s="82">
        <f t="shared" si="6"/>
        <v>4173</v>
      </c>
      <c r="I29" s="82">
        <f t="shared" si="6"/>
        <v>5080.6</v>
      </c>
      <c r="J29" s="82">
        <f t="shared" si="6"/>
        <v>4215.8</v>
      </c>
      <c r="K29" s="82">
        <f t="shared" si="6"/>
        <v>4219.8</v>
      </c>
      <c r="L29" s="12"/>
    </row>
    <row r="30" spans="1:12" s="6" customFormat="1" ht="12">
      <c r="A30" s="145"/>
      <c r="B30" s="148"/>
      <c r="C30" s="146"/>
      <c r="D30" s="13" t="s">
        <v>23</v>
      </c>
      <c r="E30" s="90">
        <f aca="true" t="shared" si="7" ref="E30:J30">E32+E33</f>
        <v>25432.03</v>
      </c>
      <c r="F30" s="90">
        <f t="shared" si="7"/>
        <v>3873</v>
      </c>
      <c r="G30" s="90">
        <f t="shared" si="7"/>
        <v>3869.83</v>
      </c>
      <c r="H30" s="83">
        <f t="shared" si="7"/>
        <v>4173</v>
      </c>
      <c r="I30" s="83">
        <f t="shared" si="7"/>
        <v>5080.6</v>
      </c>
      <c r="J30" s="83">
        <f t="shared" si="7"/>
        <v>4215.8</v>
      </c>
      <c r="K30" s="83">
        <f>K32+K33</f>
        <v>4219.8</v>
      </c>
      <c r="L30" s="12">
        <f>'ф 5'!S62-'ф6'!E30</f>
        <v>0</v>
      </c>
    </row>
    <row r="31" spans="1:12" s="6" customFormat="1" ht="12">
      <c r="A31" s="145"/>
      <c r="B31" s="148"/>
      <c r="C31" s="146"/>
      <c r="D31" s="16" t="s">
        <v>21</v>
      </c>
      <c r="E31" s="22"/>
      <c r="F31" s="22"/>
      <c r="G31" s="22"/>
      <c r="H31" s="23"/>
      <c r="I31" s="23"/>
      <c r="J31" s="23"/>
      <c r="K31" s="23"/>
      <c r="L31" s="12"/>
    </row>
    <row r="32" spans="1:12" s="6" customFormat="1" ht="24">
      <c r="A32" s="145"/>
      <c r="B32" s="148"/>
      <c r="C32" s="146"/>
      <c r="D32" s="16" t="s">
        <v>24</v>
      </c>
      <c r="E32" s="14">
        <f>F32+G32+H32+I32+J32+K32</f>
        <v>19434.73</v>
      </c>
      <c r="F32" s="14">
        <f>'ф 5'!M71</f>
        <v>2784.7999999999997</v>
      </c>
      <c r="G32" s="14">
        <f>'ф 5'!N71</f>
        <v>2812.0299999999997</v>
      </c>
      <c r="H32" s="14">
        <f>'ф 5'!O71</f>
        <v>3092.8999999999996</v>
      </c>
      <c r="I32" s="14">
        <f>'ф 5'!P71</f>
        <v>4125</v>
      </c>
      <c r="J32" s="14">
        <f>'ф 5'!Q71</f>
        <v>3310</v>
      </c>
      <c r="K32" s="14">
        <f>'ф 5'!R71</f>
        <v>3310</v>
      </c>
      <c r="L32" s="12">
        <f>'ф 5'!S70-'ф6'!E32</f>
        <v>0</v>
      </c>
    </row>
    <row r="33" spans="1:12" s="6" customFormat="1" ht="24">
      <c r="A33" s="145"/>
      <c r="B33" s="148"/>
      <c r="C33" s="146"/>
      <c r="D33" s="16" t="s">
        <v>25</v>
      </c>
      <c r="E33" s="14">
        <f>F33+G33+H33+I33+J33+K33</f>
        <v>5997.3</v>
      </c>
      <c r="F33" s="24">
        <f>'ф 5'!M64</f>
        <v>1088.2</v>
      </c>
      <c r="G33" s="24">
        <f>'ф 5'!N64</f>
        <v>1057.8</v>
      </c>
      <c r="H33" s="24">
        <f>'ф 5'!O64</f>
        <v>1080.1</v>
      </c>
      <c r="I33" s="24">
        <f>'ф 5'!P64</f>
        <v>955.5999999999999</v>
      </c>
      <c r="J33" s="24">
        <f>'ф 5'!Q64</f>
        <v>905.8</v>
      </c>
      <c r="K33" s="24">
        <f>'ф 5'!R64</f>
        <v>909.8</v>
      </c>
      <c r="L33" s="12">
        <f>'ф 5'!S65-'ф6'!E33</f>
        <v>0</v>
      </c>
    </row>
    <row r="34" spans="1:12" s="6" customFormat="1" ht="24">
      <c r="A34" s="145"/>
      <c r="B34" s="148"/>
      <c r="C34" s="146"/>
      <c r="D34" s="93" t="s">
        <v>26</v>
      </c>
      <c r="E34" s="22"/>
      <c r="F34" s="25"/>
      <c r="G34" s="25"/>
      <c r="H34" s="23"/>
      <c r="I34" s="23"/>
      <c r="J34" s="23"/>
      <c r="K34" s="23"/>
      <c r="L34" s="12"/>
    </row>
    <row r="35" spans="1:12" s="6" customFormat="1" ht="36">
      <c r="A35" s="145"/>
      <c r="B35" s="148"/>
      <c r="C35" s="146"/>
      <c r="D35" s="13" t="s">
        <v>28</v>
      </c>
      <c r="E35" s="22"/>
      <c r="F35" s="22"/>
      <c r="G35" s="22"/>
      <c r="H35" s="23"/>
      <c r="I35" s="23"/>
      <c r="J35" s="23"/>
      <c r="K35" s="23"/>
      <c r="L35" s="12"/>
    </row>
    <row r="36" spans="1:12" s="6" customFormat="1" ht="12">
      <c r="A36" s="145"/>
      <c r="B36" s="149"/>
      <c r="C36" s="146"/>
      <c r="D36" s="13" t="s">
        <v>27</v>
      </c>
      <c r="E36" s="22"/>
      <c r="F36" s="22"/>
      <c r="G36" s="22"/>
      <c r="H36" s="23"/>
      <c r="I36" s="23"/>
      <c r="J36" s="23"/>
      <c r="K36" s="23"/>
      <c r="L36" s="12"/>
    </row>
    <row r="37" spans="1:12" s="6" customFormat="1" ht="12">
      <c r="A37" s="145" t="s">
        <v>37</v>
      </c>
      <c r="B37" s="145" t="s">
        <v>38</v>
      </c>
      <c r="C37" s="146" t="s">
        <v>47</v>
      </c>
      <c r="D37" s="11" t="s">
        <v>29</v>
      </c>
      <c r="E37" s="82">
        <f>F37+G37+H37+I37+J37+K37</f>
        <v>25513.1</v>
      </c>
      <c r="F37" s="91">
        <f aca="true" t="shared" si="8" ref="F37:K37">F38</f>
        <v>4825</v>
      </c>
      <c r="G37" s="91">
        <f t="shared" si="8"/>
        <v>4360.6</v>
      </c>
      <c r="H37" s="91">
        <f t="shared" si="8"/>
        <v>4300.700000000001</v>
      </c>
      <c r="I37" s="91">
        <f t="shared" si="8"/>
        <v>3817.7</v>
      </c>
      <c r="J37" s="91">
        <f t="shared" si="8"/>
        <v>4029.8</v>
      </c>
      <c r="K37" s="91">
        <f t="shared" si="8"/>
        <v>4179.3</v>
      </c>
      <c r="L37" s="12">
        <f>'ф 5'!S82-'ф6'!E37</f>
        <v>0</v>
      </c>
    </row>
    <row r="38" spans="1:12" s="6" customFormat="1" ht="12">
      <c r="A38" s="145"/>
      <c r="B38" s="145"/>
      <c r="C38" s="146"/>
      <c r="D38" s="13" t="s">
        <v>23</v>
      </c>
      <c r="E38" s="83">
        <f>F38+G38+H38+I38+J38+K38</f>
        <v>25513.1</v>
      </c>
      <c r="F38" s="92">
        <f aca="true" t="shared" si="9" ref="F38:K38">F42</f>
        <v>4825</v>
      </c>
      <c r="G38" s="92">
        <f t="shared" si="9"/>
        <v>4360.6</v>
      </c>
      <c r="H38" s="92">
        <f t="shared" si="9"/>
        <v>4300.700000000001</v>
      </c>
      <c r="I38" s="92">
        <f t="shared" si="9"/>
        <v>3817.7</v>
      </c>
      <c r="J38" s="92">
        <f t="shared" si="9"/>
        <v>4029.8</v>
      </c>
      <c r="K38" s="92">
        <f t="shared" si="9"/>
        <v>4179.3</v>
      </c>
      <c r="L38" s="12"/>
    </row>
    <row r="39" spans="1:12" s="6" customFormat="1" ht="12">
      <c r="A39" s="145"/>
      <c r="B39" s="145"/>
      <c r="C39" s="146"/>
      <c r="D39" s="16" t="s">
        <v>21</v>
      </c>
      <c r="E39" s="22"/>
      <c r="F39" s="23"/>
      <c r="G39" s="79"/>
      <c r="H39" s="23"/>
      <c r="I39" s="23"/>
      <c r="J39" s="23"/>
      <c r="K39" s="23"/>
      <c r="L39" s="12"/>
    </row>
    <row r="40" spans="1:12" s="6" customFormat="1" ht="24">
      <c r="A40" s="145"/>
      <c r="B40" s="145"/>
      <c r="C40" s="146"/>
      <c r="D40" s="16" t="s">
        <v>24</v>
      </c>
      <c r="E40" s="22"/>
      <c r="F40" s="23"/>
      <c r="G40" s="79"/>
      <c r="H40" s="23"/>
      <c r="I40" s="23"/>
      <c r="J40" s="23"/>
      <c r="K40" s="23"/>
      <c r="L40" s="12"/>
    </row>
    <row r="41" spans="1:12" s="6" customFormat="1" ht="24" customHeight="1">
      <c r="A41" s="145"/>
      <c r="B41" s="145"/>
      <c r="C41" s="146"/>
      <c r="D41" s="16" t="s">
        <v>25</v>
      </c>
      <c r="E41" s="22"/>
      <c r="F41" s="23"/>
      <c r="G41" s="79"/>
      <c r="H41" s="23"/>
      <c r="I41" s="23"/>
      <c r="J41" s="23"/>
      <c r="K41" s="23"/>
      <c r="L41" s="12"/>
    </row>
    <row r="42" spans="1:12" s="6" customFormat="1" ht="24">
      <c r="A42" s="145"/>
      <c r="B42" s="145"/>
      <c r="C42" s="146"/>
      <c r="D42" s="93" t="s">
        <v>26</v>
      </c>
      <c r="E42" s="14">
        <f>F42+G42+H42+I42+J42+K42</f>
        <v>25513.1</v>
      </c>
      <c r="F42" s="24">
        <f>'ф 5'!M79</f>
        <v>4825</v>
      </c>
      <c r="G42" s="24">
        <f>'ф 5'!N79</f>
        <v>4360.6</v>
      </c>
      <c r="H42" s="24">
        <f>'ф 5'!O82</f>
        <v>4300.700000000001</v>
      </c>
      <c r="I42" s="24">
        <f>'ф 5'!P82</f>
        <v>3817.7</v>
      </c>
      <c r="J42" s="24">
        <f>'ф 5'!Q82</f>
        <v>4029.8</v>
      </c>
      <c r="K42" s="24">
        <f>'ф 5'!R82</f>
        <v>4179.3</v>
      </c>
      <c r="L42" s="12"/>
    </row>
    <row r="43" spans="1:12" s="6" customFormat="1" ht="36">
      <c r="A43" s="145"/>
      <c r="B43" s="145"/>
      <c r="C43" s="146"/>
      <c r="D43" s="13" t="s">
        <v>28</v>
      </c>
      <c r="E43" s="19"/>
      <c r="F43" s="26"/>
      <c r="G43" s="80"/>
      <c r="H43" s="20"/>
      <c r="I43" s="20"/>
      <c r="J43" s="20"/>
      <c r="K43" s="20"/>
      <c r="L43" s="12"/>
    </row>
    <row r="44" spans="1:11" s="6" customFormat="1" ht="12">
      <c r="A44" s="145"/>
      <c r="B44" s="145"/>
      <c r="C44" s="146"/>
      <c r="D44" s="13" t="s">
        <v>27</v>
      </c>
      <c r="E44" s="19"/>
      <c r="F44" s="26"/>
      <c r="G44" s="80"/>
      <c r="H44" s="20"/>
      <c r="I44" s="20"/>
      <c r="J44" s="20"/>
      <c r="K44" s="20" t="s">
        <v>106</v>
      </c>
    </row>
    <row r="45" ht="15">
      <c r="K45" s="1" t="s">
        <v>105</v>
      </c>
    </row>
  </sheetData>
  <sheetProtection/>
  <mergeCells count="29">
    <mergeCell ref="K10:K11"/>
    <mergeCell ref="E9:K9"/>
    <mergeCell ref="E1:J1"/>
    <mergeCell ref="A7:J7"/>
    <mergeCell ref="A9:B10"/>
    <mergeCell ref="C9:C11"/>
    <mergeCell ref="H10:H11"/>
    <mergeCell ref="H2:J2"/>
    <mergeCell ref="H3:J3"/>
    <mergeCell ref="C13:C20"/>
    <mergeCell ref="A5:J5"/>
    <mergeCell ref="D9:D11"/>
    <mergeCell ref="E10:E11"/>
    <mergeCell ref="F10:F11"/>
    <mergeCell ref="C21:C28"/>
    <mergeCell ref="I10:I11"/>
    <mergeCell ref="J10:J11"/>
    <mergeCell ref="G10:G11"/>
    <mergeCell ref="A6:J6"/>
    <mergeCell ref="A37:A44"/>
    <mergeCell ref="B37:B44"/>
    <mergeCell ref="C37:C44"/>
    <mergeCell ref="A13:A20"/>
    <mergeCell ref="B13:B20"/>
    <mergeCell ref="A29:A36"/>
    <mergeCell ref="B29:B36"/>
    <mergeCell ref="C29:C36"/>
    <mergeCell ref="A21:A28"/>
    <mergeCell ref="B21:B28"/>
  </mergeCells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landscape" paperSize="9" scale="93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2023-02-20T13:40:26Z</dcterms:modified>
  <cp:category/>
  <cp:version/>
  <cp:contentType/>
  <cp:contentStatus/>
</cp:coreProperties>
</file>