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G14" i="1"/>
  <c r="F79"/>
  <c r="G129" l="1"/>
  <c r="G115"/>
  <c r="F535" l="1"/>
  <c r="F568" s="1"/>
  <c r="G41"/>
  <c r="F41"/>
  <c r="G141" l="1"/>
  <c r="F141"/>
  <c r="G143"/>
  <c r="F143"/>
  <c r="F231"/>
  <c r="F250"/>
  <c r="G273"/>
  <c r="F273"/>
  <c r="F334"/>
  <c r="G368"/>
  <c r="F368"/>
  <c r="F379"/>
  <c r="F495"/>
  <c r="F500"/>
  <c r="F502"/>
  <c r="F510"/>
  <c r="F519"/>
  <c r="G519"/>
  <c r="F527"/>
  <c r="F536"/>
  <c r="F560"/>
  <c r="F564"/>
  <c r="F562"/>
  <c r="F557"/>
  <c r="F555"/>
  <c r="F552"/>
  <c r="F549"/>
  <c r="F546"/>
  <c r="F542"/>
  <c r="F540"/>
  <c r="F538"/>
  <c r="F533"/>
  <c r="F531"/>
  <c r="F529"/>
  <c r="F525"/>
  <c r="F523"/>
  <c r="F521"/>
  <c r="F517"/>
  <c r="F508"/>
  <c r="F506"/>
  <c r="F504"/>
  <c r="F497"/>
  <c r="F492"/>
  <c r="F490"/>
  <c r="F488"/>
  <c r="F486"/>
  <c r="F484"/>
  <c r="F482"/>
  <c r="F480"/>
  <c r="F478"/>
  <c r="F473"/>
  <c r="F471"/>
  <c r="F467"/>
  <c r="F465"/>
  <c r="F462"/>
  <c r="F461" s="1"/>
  <c r="F460" s="1"/>
  <c r="F458"/>
  <c r="F454"/>
  <c r="F452"/>
  <c r="F450"/>
  <c r="F448"/>
  <c r="F446"/>
  <c r="F442"/>
  <c r="F440"/>
  <c r="F436"/>
  <c r="F434"/>
  <c r="F432"/>
  <c r="F430"/>
  <c r="F428"/>
  <c r="F424"/>
  <c r="F423" s="1"/>
  <c r="F420"/>
  <c r="F419" s="1"/>
  <c r="F416"/>
  <c r="F413"/>
  <c r="F411"/>
  <c r="F408"/>
  <c r="F405"/>
  <c r="F402"/>
  <c r="F400"/>
  <c r="F398"/>
  <c r="F395"/>
  <c r="F393"/>
  <c r="F389"/>
  <c r="F387"/>
  <c r="F383"/>
  <c r="F381"/>
  <c r="F377"/>
  <c r="F375"/>
  <c r="F372"/>
  <c r="F365"/>
  <c r="F363"/>
  <c r="F361"/>
  <c r="F359"/>
  <c r="F357"/>
  <c r="F355"/>
  <c r="F353"/>
  <c r="F351"/>
  <c r="F349"/>
  <c r="F347"/>
  <c r="F344"/>
  <c r="F342"/>
  <c r="F340"/>
  <c r="F338"/>
  <c r="F336"/>
  <c r="F332"/>
  <c r="F330"/>
  <c r="F328"/>
  <c r="F326"/>
  <c r="F324"/>
  <c r="F322"/>
  <c r="F320"/>
  <c r="F318"/>
  <c r="F315"/>
  <c r="F313"/>
  <c r="F311"/>
  <c r="F309"/>
  <c r="F307"/>
  <c r="F305"/>
  <c r="F303"/>
  <c r="F301"/>
  <c r="F299"/>
  <c r="F296"/>
  <c r="F294"/>
  <c r="F291"/>
  <c r="F287"/>
  <c r="F285"/>
  <c r="F283"/>
  <c r="F280"/>
  <c r="F276"/>
  <c r="F271"/>
  <c r="F269"/>
  <c r="F266"/>
  <c r="F264"/>
  <c r="F262"/>
  <c r="F258"/>
  <c r="F257" s="1"/>
  <c r="F254"/>
  <c r="F253" s="1"/>
  <c r="F251"/>
  <c r="F248"/>
  <c r="F246"/>
  <c r="F244"/>
  <c r="F241"/>
  <c r="F239"/>
  <c r="F237"/>
  <c r="F235"/>
  <c r="F233"/>
  <c r="F228"/>
  <c r="F226"/>
  <c r="F224"/>
  <c r="F221"/>
  <c r="F219"/>
  <c r="F216"/>
  <c r="F212"/>
  <c r="F209"/>
  <c r="F206"/>
  <c r="F204"/>
  <c r="F201"/>
  <c r="F198"/>
  <c r="F195"/>
  <c r="F194" s="1"/>
  <c r="F192"/>
  <c r="F190"/>
  <c r="F188"/>
  <c r="F186"/>
  <c r="F184"/>
  <c r="F181"/>
  <c r="F179"/>
  <c r="F177"/>
  <c r="F175"/>
  <c r="F174" s="1"/>
  <c r="F171"/>
  <c r="F169"/>
  <c r="F167"/>
  <c r="F164"/>
  <c r="F162"/>
  <c r="F160"/>
  <c r="F158"/>
  <c r="F156"/>
  <c r="F152"/>
  <c r="F147"/>
  <c r="F145"/>
  <c r="F135"/>
  <c r="F133"/>
  <c r="F131"/>
  <c r="F129"/>
  <c r="F127"/>
  <c r="F125"/>
  <c r="F123"/>
  <c r="F120"/>
  <c r="F118"/>
  <c r="F116"/>
  <c r="F113"/>
  <c r="F109"/>
  <c r="F106"/>
  <c r="F103"/>
  <c r="F101"/>
  <c r="F99"/>
  <c r="F97"/>
  <c r="F91"/>
  <c r="F88"/>
  <c r="F85"/>
  <c r="F83"/>
  <c r="F80"/>
  <c r="F74"/>
  <c r="F72"/>
  <c r="F70"/>
  <c r="F66"/>
  <c r="F64"/>
  <c r="F62"/>
  <c r="F60"/>
  <c r="F58"/>
  <c r="F56"/>
  <c r="F53"/>
  <c r="F51"/>
  <c r="F49"/>
  <c r="F47"/>
  <c r="F45"/>
  <c r="F39"/>
  <c r="F37"/>
  <c r="F34"/>
  <c r="F31"/>
  <c r="F28"/>
  <c r="F23"/>
  <c r="F20"/>
  <c r="F17"/>
  <c r="F14"/>
  <c r="F11"/>
  <c r="G280"/>
  <c r="G564"/>
  <c r="G549"/>
  <c r="G440"/>
  <c r="G357"/>
  <c r="G311"/>
  <c r="G195"/>
  <c r="G194" s="1"/>
  <c r="G133"/>
  <c r="G97"/>
  <c r="G51"/>
  <c r="G49"/>
  <c r="G177"/>
  <c r="G562"/>
  <c r="G560"/>
  <c r="G557"/>
  <c r="G555"/>
  <c r="G552"/>
  <c r="G546"/>
  <c r="G542"/>
  <c r="G540"/>
  <c r="G538"/>
  <c r="G536"/>
  <c r="G533"/>
  <c r="G531"/>
  <c r="G529"/>
  <c r="G527"/>
  <c r="G525"/>
  <c r="G523"/>
  <c r="G521"/>
  <c r="G517"/>
  <c r="G510"/>
  <c r="G508"/>
  <c r="G506"/>
  <c r="G504"/>
  <c r="G502"/>
  <c r="G500"/>
  <c r="G497"/>
  <c r="G495"/>
  <c r="G492"/>
  <c r="G490"/>
  <c r="G488"/>
  <c r="G486"/>
  <c r="G484"/>
  <c r="G482"/>
  <c r="G480"/>
  <c r="G478"/>
  <c r="G473"/>
  <c r="G471"/>
  <c r="G467"/>
  <c r="G465"/>
  <c r="G462"/>
  <c r="G461" s="1"/>
  <c r="G460" s="1"/>
  <c r="G458"/>
  <c r="G454"/>
  <c r="G452"/>
  <c r="G450"/>
  <c r="G448"/>
  <c r="G446"/>
  <c r="G442"/>
  <c r="G436"/>
  <c r="G434"/>
  <c r="G432"/>
  <c r="G430"/>
  <c r="G428"/>
  <c r="G424"/>
  <c r="G423" s="1"/>
  <c r="G420"/>
  <c r="G419" s="1"/>
  <c r="G416"/>
  <c r="G413"/>
  <c r="G411"/>
  <c r="G408"/>
  <c r="G405"/>
  <c r="G402"/>
  <c r="G400"/>
  <c r="G398"/>
  <c r="G395"/>
  <c r="G393"/>
  <c r="G389"/>
  <c r="G387"/>
  <c r="G383"/>
  <c r="G381"/>
  <c r="G379"/>
  <c r="G377"/>
  <c r="G375"/>
  <c r="G372"/>
  <c r="G365"/>
  <c r="G363"/>
  <c r="G361"/>
  <c r="G359"/>
  <c r="G355"/>
  <c r="G353"/>
  <c r="G351"/>
  <c r="G349"/>
  <c r="G347"/>
  <c r="G344"/>
  <c r="G342"/>
  <c r="G340"/>
  <c r="G338"/>
  <c r="G336"/>
  <c r="G334"/>
  <c r="G332"/>
  <c r="G330"/>
  <c r="G328"/>
  <c r="G326"/>
  <c r="G324"/>
  <c r="G322"/>
  <c r="G320"/>
  <c r="G318"/>
  <c r="G315"/>
  <c r="G313"/>
  <c r="G309"/>
  <c r="G303"/>
  <c r="G307"/>
  <c r="G305"/>
  <c r="G301"/>
  <c r="G299"/>
  <c r="G296"/>
  <c r="G294"/>
  <c r="G291"/>
  <c r="G287"/>
  <c r="G285"/>
  <c r="G283"/>
  <c r="G276"/>
  <c r="G271"/>
  <c r="G266"/>
  <c r="G264"/>
  <c r="G262"/>
  <c r="G258"/>
  <c r="G257" s="1"/>
  <c r="G254"/>
  <c r="G253" s="1"/>
  <c r="G251"/>
  <c r="G250" s="1"/>
  <c r="G246"/>
  <c r="G241"/>
  <c r="G239"/>
  <c r="G237"/>
  <c r="G235"/>
  <c r="G233"/>
  <c r="G231"/>
  <c r="G228"/>
  <c r="G226"/>
  <c r="G224"/>
  <c r="G221"/>
  <c r="G219"/>
  <c r="G216"/>
  <c r="G212"/>
  <c r="G209"/>
  <c r="G206"/>
  <c r="G204"/>
  <c r="G201"/>
  <c r="G198"/>
  <c r="G190"/>
  <c r="G192"/>
  <c r="G188"/>
  <c r="G186"/>
  <c r="G535" l="1"/>
  <c r="G298"/>
  <c r="G279"/>
  <c r="F279"/>
  <c r="G317"/>
  <c r="F298"/>
  <c r="F317"/>
  <c r="F346"/>
  <c r="G346"/>
  <c r="G374"/>
  <c r="F374"/>
  <c r="F516"/>
  <c r="F494"/>
  <c r="G516"/>
  <c r="F105"/>
  <c r="F115"/>
  <c r="F208"/>
  <c r="F256"/>
  <c r="F439"/>
  <c r="F438" s="1"/>
  <c r="F367"/>
  <c r="F386"/>
  <c r="F385" s="1"/>
  <c r="F464"/>
  <c r="F470"/>
  <c r="F10"/>
  <c r="F44"/>
  <c r="F477"/>
  <c r="F122"/>
  <c r="F183"/>
  <c r="F427"/>
  <c r="F151"/>
  <c r="F150" s="1"/>
  <c r="F197"/>
  <c r="F215"/>
  <c r="F230"/>
  <c r="F261"/>
  <c r="G208"/>
  <c r="F268"/>
  <c r="G261"/>
  <c r="G386"/>
  <c r="G385" s="1"/>
  <c r="G427"/>
  <c r="G470"/>
  <c r="G367"/>
  <c r="G439"/>
  <c r="G438" s="1"/>
  <c r="G494"/>
  <c r="G477"/>
  <c r="G464"/>
  <c r="G256"/>
  <c r="G215"/>
  <c r="G184"/>
  <c r="G183" s="1"/>
  <c r="G179"/>
  <c r="G181"/>
  <c r="G169"/>
  <c r="G162"/>
  <c r="G175"/>
  <c r="G174" s="1"/>
  <c r="G171"/>
  <c r="G167"/>
  <c r="G164"/>
  <c r="G160"/>
  <c r="G158"/>
  <c r="G156"/>
  <c r="G152"/>
  <c r="G147"/>
  <c r="G145"/>
  <c r="G135"/>
  <c r="G131"/>
  <c r="G127"/>
  <c r="G125"/>
  <c r="G123"/>
  <c r="G120"/>
  <c r="G118"/>
  <c r="G116"/>
  <c r="G113"/>
  <c r="G109"/>
  <c r="G106"/>
  <c r="G103"/>
  <c r="G101"/>
  <c r="G99"/>
  <c r="G91"/>
  <c r="G88"/>
  <c r="G85"/>
  <c r="G83"/>
  <c r="G80"/>
  <c r="G74"/>
  <c r="G72"/>
  <c r="G70"/>
  <c r="G66"/>
  <c r="G64"/>
  <c r="G62"/>
  <c r="G60"/>
  <c r="G58"/>
  <c r="G56"/>
  <c r="G53"/>
  <c r="F214" l="1"/>
  <c r="F469"/>
  <c r="F173"/>
  <c r="F278"/>
  <c r="F9"/>
  <c r="F260"/>
  <c r="G469"/>
  <c r="G79"/>
  <c r="G151"/>
  <c r="G150" s="1"/>
  <c r="G278"/>
  <c r="G122"/>
  <c r="G105"/>
  <c r="G47"/>
  <c r="G45"/>
  <c r="G37"/>
  <c r="G34"/>
  <c r="G31"/>
  <c r="G23"/>
  <c r="G20"/>
  <c r="G17"/>
  <c r="G11"/>
  <c r="G28"/>
  <c r="G44" l="1"/>
  <c r="G244"/>
  <c r="G248"/>
  <c r="G269"/>
  <c r="G268" s="1"/>
  <c r="G260" s="1"/>
  <c r="G39"/>
  <c r="G10" s="1"/>
  <c r="G197"/>
  <c r="G173" s="1"/>
  <c r="G230" l="1"/>
  <c r="G214" s="1"/>
  <c r="G9"/>
  <c r="G568" l="1"/>
  <c r="E103"/>
  <c r="D103"/>
  <c r="E361" l="1"/>
  <c r="D91"/>
  <c r="E91"/>
  <c r="D564" l="1"/>
  <c r="D562"/>
  <c r="D560"/>
  <c r="D557"/>
  <c r="D555"/>
  <c r="D552"/>
  <c r="D549"/>
  <c r="D546"/>
  <c r="D542"/>
  <c r="D540"/>
  <c r="D538"/>
  <c r="D536"/>
  <c r="D521"/>
  <c r="D517"/>
  <c r="D510"/>
  <c r="D508"/>
  <c r="D506"/>
  <c r="D504"/>
  <c r="D502"/>
  <c r="D500"/>
  <c r="D497"/>
  <c r="D495"/>
  <c r="D490"/>
  <c r="D488"/>
  <c r="D486"/>
  <c r="D482"/>
  <c r="D478"/>
  <c r="D473"/>
  <c r="D471"/>
  <c r="D467"/>
  <c r="D465"/>
  <c r="D462"/>
  <c r="D461" s="1"/>
  <c r="D460" s="1"/>
  <c r="D458"/>
  <c r="D454"/>
  <c r="D452"/>
  <c r="D450"/>
  <c r="D448"/>
  <c r="D446"/>
  <c r="D436"/>
  <c r="D432"/>
  <c r="D430"/>
  <c r="D428"/>
  <c r="D424"/>
  <c r="D423" s="1"/>
  <c r="D420"/>
  <c r="D419" s="1"/>
  <c r="D416"/>
  <c r="D413"/>
  <c r="D411"/>
  <c r="D408"/>
  <c r="D405"/>
  <c r="D402"/>
  <c r="D400"/>
  <c r="D395"/>
  <c r="D393"/>
  <c r="D389"/>
  <c r="D387"/>
  <c r="D379"/>
  <c r="D377"/>
  <c r="D372"/>
  <c r="D368"/>
  <c r="D365"/>
  <c r="D361"/>
  <c r="D349"/>
  <c r="D347"/>
  <c r="D344"/>
  <c r="D342"/>
  <c r="D340"/>
  <c r="D338"/>
  <c r="D336"/>
  <c r="D334"/>
  <c r="D332"/>
  <c r="D330"/>
  <c r="D328"/>
  <c r="D326"/>
  <c r="D324"/>
  <c r="D322"/>
  <c r="D320"/>
  <c r="D318"/>
  <c r="D315"/>
  <c r="D313"/>
  <c r="D311"/>
  <c r="D307"/>
  <c r="D305"/>
  <c r="D301"/>
  <c r="D299"/>
  <c r="D296"/>
  <c r="D294"/>
  <c r="D291"/>
  <c r="D287"/>
  <c r="D285"/>
  <c r="D280"/>
  <c r="D276"/>
  <c r="D273"/>
  <c r="D271"/>
  <c r="D266"/>
  <c r="D262"/>
  <c r="D261"/>
  <c r="D258"/>
  <c r="D254"/>
  <c r="D253" s="1"/>
  <c r="D251"/>
  <c r="D248"/>
  <c r="D244"/>
  <c r="D241"/>
  <c r="D239"/>
  <c r="D233"/>
  <c r="D231"/>
  <c r="D228"/>
  <c r="D226"/>
  <c r="D224"/>
  <c r="D221"/>
  <c r="D219"/>
  <c r="D216"/>
  <c r="D209"/>
  <c r="D208" s="1"/>
  <c r="D206"/>
  <c r="D201"/>
  <c r="D198"/>
  <c r="D195"/>
  <c r="D194" s="1"/>
  <c r="D192"/>
  <c r="D188"/>
  <c r="D186"/>
  <c r="D184"/>
  <c r="D181"/>
  <c r="D175"/>
  <c r="D171"/>
  <c r="D167"/>
  <c r="D164"/>
  <c r="D160"/>
  <c r="D158"/>
  <c r="D156"/>
  <c r="D152"/>
  <c r="D145"/>
  <c r="D141"/>
  <c r="D135"/>
  <c r="D131"/>
  <c r="D129"/>
  <c r="D127"/>
  <c r="D120"/>
  <c r="D118"/>
  <c r="D116"/>
  <c r="D113"/>
  <c r="D109"/>
  <c r="D106"/>
  <c r="D88"/>
  <c r="D80"/>
  <c r="D74"/>
  <c r="D66"/>
  <c r="D64"/>
  <c r="D58"/>
  <c r="D56"/>
  <c r="D53"/>
  <c r="D47"/>
  <c r="D45"/>
  <c r="D34"/>
  <c r="D31"/>
  <c r="D20"/>
  <c r="D17"/>
  <c r="D14"/>
  <c r="D11"/>
  <c r="D215" l="1"/>
  <c r="D250"/>
  <c r="D268"/>
  <c r="D260" s="1"/>
  <c r="D374"/>
  <c r="D346"/>
  <c r="D230"/>
  <c r="D151"/>
  <c r="D150" s="1"/>
  <c r="D279"/>
  <c r="D516"/>
  <c r="D464"/>
  <c r="D494"/>
  <c r="D470"/>
  <c r="D257"/>
  <c r="D256" s="1"/>
  <c r="D122"/>
  <c r="D105"/>
  <c r="D79"/>
  <c r="D183"/>
  <c r="D427"/>
  <c r="D10"/>
  <c r="D477"/>
  <c r="D44"/>
  <c r="D115"/>
  <c r="D174"/>
  <c r="D197"/>
  <c r="D439"/>
  <c r="D438" s="1"/>
  <c r="D298"/>
  <c r="D386"/>
  <c r="D535"/>
  <c r="D317"/>
  <c r="E120"/>
  <c r="E262"/>
  <c r="E266"/>
  <c r="E276"/>
  <c r="E273"/>
  <c r="E271"/>
  <c r="D214" l="1"/>
  <c r="D278"/>
  <c r="D173"/>
  <c r="D469"/>
  <c r="D9"/>
  <c r="E268"/>
  <c r="E261"/>
  <c r="E258"/>
  <c r="E209"/>
  <c r="E208" s="1"/>
  <c r="E206"/>
  <c r="E201"/>
  <c r="E198"/>
  <c r="E195"/>
  <c r="E194" s="1"/>
  <c r="E192"/>
  <c r="E188"/>
  <c r="E186"/>
  <c r="E184"/>
  <c r="E181"/>
  <c r="E175"/>
  <c r="E171"/>
  <c r="E167"/>
  <c r="E164"/>
  <c r="E160"/>
  <c r="E158"/>
  <c r="E156"/>
  <c r="E152"/>
  <c r="E141"/>
  <c r="E135"/>
  <c r="E129"/>
  <c r="E118"/>
  <c r="E116"/>
  <c r="E88"/>
  <c r="E74"/>
  <c r="E66"/>
  <c r="E58"/>
  <c r="E56"/>
  <c r="E53"/>
  <c r="E47"/>
  <c r="E34"/>
  <c r="E31"/>
  <c r="E20"/>
  <c r="E17"/>
  <c r="E14"/>
  <c r="E436"/>
  <c r="E432"/>
  <c r="E430"/>
  <c r="E428"/>
  <c r="E424"/>
  <c r="E423" s="1"/>
  <c r="E420"/>
  <c r="E419" s="1"/>
  <c r="E462"/>
  <c r="E461" s="1"/>
  <c r="E460" s="1"/>
  <c r="E465"/>
  <c r="E467"/>
  <c r="E471"/>
  <c r="E473"/>
  <c r="E478"/>
  <c r="E482"/>
  <c r="E486"/>
  <c r="E488"/>
  <c r="E490"/>
  <c r="E536"/>
  <c r="E538"/>
  <c r="E540"/>
  <c r="E542"/>
  <c r="E546"/>
  <c r="E549"/>
  <c r="E555"/>
  <c r="E557"/>
  <c r="E560"/>
  <c r="E564"/>
  <c r="E334"/>
  <c r="E521"/>
  <c r="E517"/>
  <c r="E510"/>
  <c r="E508"/>
  <c r="E506"/>
  <c r="E504"/>
  <c r="E500"/>
  <c r="E502"/>
  <c r="E495"/>
  <c r="E458"/>
  <c r="E454"/>
  <c r="E452"/>
  <c r="E450"/>
  <c r="E448"/>
  <c r="E446"/>
  <c r="E416"/>
  <c r="E413"/>
  <c r="E411"/>
  <c r="E408"/>
  <c r="E405"/>
  <c r="E402"/>
  <c r="E400"/>
  <c r="E395"/>
  <c r="E393"/>
  <c r="E389"/>
  <c r="E387"/>
  <c r="E379"/>
  <c r="E377"/>
  <c r="E372"/>
  <c r="E368"/>
  <c r="E365"/>
  <c r="D568" l="1"/>
  <c r="E197"/>
  <c r="E257"/>
  <c r="E256" s="1"/>
  <c r="E174"/>
  <c r="E183"/>
  <c r="E374"/>
  <c r="E494"/>
  <c r="E10"/>
  <c r="E115"/>
  <c r="E464"/>
  <c r="E535"/>
  <c r="E477"/>
  <c r="E470"/>
  <c r="E427"/>
  <c r="E122"/>
  <c r="E151"/>
  <c r="E150" s="1"/>
  <c r="E260"/>
  <c r="E516"/>
  <c r="E44"/>
  <c r="E79"/>
  <c r="E386"/>
  <c r="E439"/>
  <c r="E438" s="1"/>
  <c r="E344"/>
  <c r="E342"/>
  <c r="E340"/>
  <c r="E338"/>
  <c r="E336"/>
  <c r="E332"/>
  <c r="E330"/>
  <c r="E328"/>
  <c r="E326"/>
  <c r="E324"/>
  <c r="E322"/>
  <c r="E320"/>
  <c r="E318"/>
  <c r="E315"/>
  <c r="E307"/>
  <c r="E305"/>
  <c r="E301"/>
  <c r="E299"/>
  <c r="E296"/>
  <c r="E294"/>
  <c r="E291"/>
  <c r="E287"/>
  <c r="E285"/>
  <c r="E280"/>
  <c r="E254"/>
  <c r="E253" s="1"/>
  <c r="E251"/>
  <c r="E248"/>
  <c r="E244"/>
  <c r="E241"/>
  <c r="E239"/>
  <c r="E233"/>
  <c r="E231"/>
  <c r="E228"/>
  <c r="E226"/>
  <c r="E224"/>
  <c r="E221"/>
  <c r="E219"/>
  <c r="E216"/>
  <c r="E113"/>
  <c r="E109"/>
  <c r="E106"/>
  <c r="E173" l="1"/>
  <c r="E346"/>
  <c r="E215"/>
  <c r="E469"/>
  <c r="E105"/>
  <c r="E9" s="1"/>
  <c r="E250"/>
  <c r="E279"/>
  <c r="E317"/>
  <c r="E298"/>
  <c r="E230"/>
  <c r="E214" l="1"/>
  <c r="E278"/>
  <c r="E568" l="1"/>
</calcChain>
</file>

<file path=xl/sharedStrings.xml><?xml version="1.0" encoding="utf-8"?>
<sst xmlns="http://schemas.openxmlformats.org/spreadsheetml/2006/main" count="1414" uniqueCount="536">
  <si>
    <t>Целевая статья</t>
  </si>
  <si>
    <t>Наименование</t>
  </si>
  <si>
    <t xml:space="preserve">  Программа "Развитие образования и воспитание"</t>
  </si>
  <si>
    <t>0100000000</t>
  </si>
  <si>
    <t xml:space="preserve">    Подпрограмма "Развитие дошкольного образования"</t>
  </si>
  <si>
    <t>0110000000</t>
  </si>
  <si>
    <t xml:space="preserve">      Выплата компенсации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</si>
  <si>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</si>
  <si>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 xml:space="preserve">          Субсидии бюджетным учреждениям</t>
  </si>
  <si>
    <t>610</t>
  </si>
  <si>
    <t xml:space="preserve">          Субсидии автономным учреждениям</t>
  </si>
  <si>
    <t>620</t>
  </si>
  <si>
    <t xml:space="preserve">      Предоставление мер социальной поддержки по освобождению 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</si>
  <si>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</si>
  <si>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 xml:space="preserve">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</si>
  <si>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</si>
  <si>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Расходы на выплаты персоналу казенных учреждений</t>
  </si>
  <si>
    <t>110</t>
  </si>
  <si>
    <t xml:space="preserve">      Уплата земельного налога за счет средств местного бюджета</t>
  </si>
  <si>
    <t>0110160630</t>
  </si>
  <si>
    <t xml:space="preserve">          Уплата налогов, сборов и иных платежей</t>
  </si>
  <si>
    <t>850</t>
  </si>
  <si>
    <t xml:space="preserve">      Обеспечение деятельности подведомственных учреждений за счет средств бюджета города Воткинска</t>
  </si>
  <si>
    <t>0110161100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</si>
  <si>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</si>
  <si>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</si>
  <si>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Подпрограмма "Развитие общего образования"</t>
  </si>
  <si>
    <t>0120000000</t>
  </si>
  <si>
    <t xml:space="preserve">      Финансовое обеспечение государственных гарантий реализации прав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организациях, обеспечение  дополнительного образования детей в муниципальных общеобразовательных учреждениях</t>
  </si>
  <si>
    <t>0120104310</t>
  </si>
  <si>
    <t>0120160630</t>
  </si>
  <si>
    <t>0120161200</t>
  </si>
  <si>
    <t xml:space="preserve">      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</si>
  <si>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0120204330</t>
  </si>
  <si>
    <t xml:space="preserve">      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</si>
  <si>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0120304380</t>
  </si>
  <si>
    <t xml:space="preserve">          Социальные выплаты гражданам, кроме публичных нормативных социальных выплат</t>
  </si>
  <si>
    <t>320</t>
  </si>
  <si>
    <t xml:space="preserve">    Подпрограмма "Дополнительное образование и воспитание детей"</t>
  </si>
  <si>
    <t>0130000000</t>
  </si>
  <si>
    <t>0130160630</t>
  </si>
  <si>
    <t xml:space="preserve">      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</si>
  <si>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0130161300</t>
  </si>
  <si>
    <t>0131760630</t>
  </si>
  <si>
    <t xml:space="preserve">    Подпрограмма"Создание условий для реализации муниципальной программы"</t>
  </si>
  <si>
    <t>0140000000</t>
  </si>
  <si>
    <t xml:space="preserve">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 на 2015-2020 годы</t>
  </si>
  <si>
    <t>0140160030</t>
  </si>
  <si>
    <t xml:space="preserve">          Расходы на выплаты персоналу государственных (муниципальных) органов</t>
  </si>
  <si>
    <t>120</t>
  </si>
  <si>
    <t xml:space="preserve">      Организация бухгалтерского учета в муниципальных образовательных учреждениях, подведомственных Управлению образования</t>
  </si>
  <si>
    <t>0140260120</t>
  </si>
  <si>
    <t>0140260630</t>
  </si>
  <si>
    <t xml:space="preserve">    Подпрограмма "Детское и школьное питание"</t>
  </si>
  <si>
    <t>0150000000</t>
  </si>
  <si>
    <t xml:space="preserve">      Обеспечение деятельности подведомственных учреждений за счет средств бюджета города Воткинска "Детское и школьное питание"</t>
  </si>
  <si>
    <t>0150161210</t>
  </si>
  <si>
    <t xml:space="preserve">      Детское и школьное питание - софинансирование</t>
  </si>
  <si>
    <t>01501S6960</t>
  </si>
  <si>
    <t xml:space="preserve">    Подпрогамма "Организация отдыха детей в каникулярное время"</t>
  </si>
  <si>
    <t>0160000000</t>
  </si>
  <si>
    <t>0160160630</t>
  </si>
  <si>
    <t xml:space="preserve">      Обеспечение деятельности подведомственных учреждений за счет средств бюджета города Воткинска подпрограмма "Организация отдыха детей в каникулярное время на 2015-2020 годы"</t>
  </si>
  <si>
    <t>0160161530</t>
  </si>
  <si>
    <t xml:space="preserve">      Организация отдыха, оздоровление и занятости детей, подростков и молодежи в Удмуртской Республике</t>
  </si>
  <si>
    <t>01602S5230</t>
  </si>
  <si>
    <t>01603S5230</t>
  </si>
  <si>
    <t xml:space="preserve">  Программа "Сохранение здоровья и формирование здорового образа жизни населения"</t>
  </si>
  <si>
    <t>0200000000</t>
  </si>
  <si>
    <t xml:space="preserve">    Подпрограмма "Создание условий для развития физической культуры и спорта"</t>
  </si>
  <si>
    <t>0220000000</t>
  </si>
  <si>
    <t xml:space="preserve">      Организация и проведение официальных культурно - оздоровительных и спортивных мероприятий</t>
  </si>
  <si>
    <t>0220161540</t>
  </si>
  <si>
    <t xml:space="preserve">      Внедрение Всероссийского физкультурно-спортивного комплекса ГТО</t>
  </si>
  <si>
    <t>0220361570</t>
  </si>
  <si>
    <t xml:space="preserve">      Оказание муниципальной услуги "Подготовка спортивных сборных команд по хоккею с мячом в г. Воткинске"</t>
  </si>
  <si>
    <t>0220461550</t>
  </si>
  <si>
    <t xml:space="preserve">      Организация тренировочного процесса спортсменов высокого класса</t>
  </si>
  <si>
    <t>0220561560</t>
  </si>
  <si>
    <t xml:space="preserve">      Спортивная подготовка по олимпийским и неолимпийским видам спорта</t>
  </si>
  <si>
    <t>0221261580</t>
  </si>
  <si>
    <t>0221360630</t>
  </si>
  <si>
    <t xml:space="preserve">  Программа "Развитие культуры"</t>
  </si>
  <si>
    <t>0300000000</t>
  </si>
  <si>
    <t xml:space="preserve">    Подпрограмма "Библиотечное обслуживание населения"</t>
  </si>
  <si>
    <t>0310000000</t>
  </si>
  <si>
    <t xml:space="preserve">      Расходы на оказание муниципальной услуги "Осуществление библиотечного и информационного  обслуживания пользователей библиотеки"</t>
  </si>
  <si>
    <t>0310161610</t>
  </si>
  <si>
    <t>0310460630</t>
  </si>
  <si>
    <t xml:space="preserve">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</si>
  <si>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</si>
  <si>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Проведение праздников и мероприятий</t>
  </si>
  <si>
    <t>0320160110</t>
  </si>
  <si>
    <t xml:space="preserve">      Расходы на оказание муниципальных  услуг (выполнения работ) культурно-досуговыми учреждениями</t>
  </si>
  <si>
    <t>0320261620</t>
  </si>
  <si>
    <t xml:space="preserve">      Расходы на оказание муниципальной услуги "Предоставление доступа населения к музейным коллекциям (фондам)</t>
  </si>
  <si>
    <t>0320361600</t>
  </si>
  <si>
    <t>0320760630</t>
  </si>
  <si>
    <t xml:space="preserve">    Подпрограмма "Развитие местного народного творчества"</t>
  </si>
  <si>
    <t>0340000000</t>
  </si>
  <si>
    <t xml:space="preserve">      развитие местного народного творчества (популяризация национальных культур)</t>
  </si>
  <si>
    <t>0340161640</t>
  </si>
  <si>
    <t xml:space="preserve">    Подпрограмма "Создание условий для реализации муниципальной программы"</t>
  </si>
  <si>
    <t>0350000000</t>
  </si>
  <si>
    <t xml:space="preserve">      Центральный аппарат</t>
  </si>
  <si>
    <t>0350160030</t>
  </si>
  <si>
    <t xml:space="preserve">      Обеспечение деятельности централизованных бухгалтерий и прочих учреждений</t>
  </si>
  <si>
    <t>0350260120</t>
  </si>
  <si>
    <t xml:space="preserve">      Проведение специальной оценки условий труда в муниципальных учреждениях в сфере культуры</t>
  </si>
  <si>
    <t>0350761660</t>
  </si>
  <si>
    <t xml:space="preserve">    Подпрограмма "Развитие туризма"</t>
  </si>
  <si>
    <t>0360000000</t>
  </si>
  <si>
    <t>0360260110</t>
  </si>
  <si>
    <t xml:space="preserve">  Программа "Социальная поддержка населения"</t>
  </si>
  <si>
    <t>0400000000</t>
  </si>
  <si>
    <t xml:space="preserve">    Подпрограмма "Социальная поддержка семьи и детей"</t>
  </si>
  <si>
    <t>0410000000</t>
  </si>
  <si>
    <t xml:space="preserve">      Предоставление мер социальной поддержки многодетным семьям</t>
  </si>
  <si>
    <t>0410104340</t>
  </si>
  <si>
    <t xml:space="preserve">      Организация и проведение мероприятий (культурно-массовые мероприятия)</t>
  </si>
  <si>
    <t>0410261700</t>
  </si>
  <si>
    <t xml:space="preserve">      Социальная поддержка детей-сирот и детей, оставшихся без попечения родителей, переданных в приемные семьи</t>
  </si>
  <si>
    <t>0410304250</t>
  </si>
  <si>
    <t xml:space="preserve">          Увеличение  стоимости основных средств</t>
  </si>
  <si>
    <t>310</t>
  </si>
  <si>
    <t>0410352600</t>
  </si>
  <si>
    <t xml:space="preserve">      Выплата денежных средств на содержание детей, находящихся под опекой (попечительством)</t>
  </si>
  <si>
    <t>0410404260</t>
  </si>
  <si>
    <t xml:space="preserve">      Расходы на выплату денежных средств на содержание усыновленных (удочеренных) детей</t>
  </si>
  <si>
    <t>0410406330</t>
  </si>
  <si>
    <t xml:space="preserve">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</si>
  <si>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</si>
  <si>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Льготный проезд пенсионеров. не вошедших в федеральный и региональный регистр</t>
  </si>
  <si>
    <t>0420161700</t>
  </si>
  <si>
    <t xml:space="preserve">      Организация регулярных перевозок в целях возмещения затрат, связанных с обеспечением равной доступности услуг общественного транспорта отдельных категорий граждан, имеющим право на получение мер социальной поддержки (проезд по социальным проездным билетам)</t>
  </si>
  <si>
    <t>04201S8100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</si>
  <si>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</si>
  <si>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</si>
  <si>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Другие выплаты по социальной помощи</t>
  </si>
  <si>
    <t>0420261720</t>
  </si>
  <si>
    <t xml:space="preserve">      Пособия и компенсации по публичным обязательствам (выплата Почетным гражданам города Воткинска)</t>
  </si>
  <si>
    <t>0420261730</t>
  </si>
  <si>
    <t xml:space="preserve">      Пенсии. выплачиваемые организациями сектора государственного управления</t>
  </si>
  <si>
    <t>0420561710</t>
  </si>
  <si>
    <t xml:space="preserve">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</si>
  <si>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</si>
  <si>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</si>
  <si>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0430104460</t>
  </si>
  <si>
    <t xml:space="preserve">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</si>
  <si>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</si>
  <si>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>0440304340</t>
  </si>
  <si>
    <t xml:space="preserve">  Программа "Создание условий для устойчивого экономического развития"</t>
  </si>
  <si>
    <t>0500000000</t>
  </si>
  <si>
    <t xml:space="preserve">    Подпрограмма "Создание условий для развития предпринимательства"</t>
  </si>
  <si>
    <t>0520000000</t>
  </si>
  <si>
    <t xml:space="preserve">      Повышение конкурентноспособности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</si>
  <si>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0520261820</t>
  </si>
  <si>
    <t xml:space="preserve">  Программа "Безопасность"</t>
  </si>
  <si>
    <t>0600000000</t>
  </si>
  <si>
    <t xml:space="preserve">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</si>
  <si>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</si>
  <si>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Мероприятия в сфере гражданской обороны</t>
  </si>
  <si>
    <t>0610761900</t>
  </si>
  <si>
    <t xml:space="preserve">      Предупреждение и ликвидация последствий чрезвычайных ситуаций</t>
  </si>
  <si>
    <t>0610861900</t>
  </si>
  <si>
    <t xml:space="preserve">    Подпрограмма "Профилактика правонарушений"</t>
  </si>
  <si>
    <t>0620000000</t>
  </si>
  <si>
    <t xml:space="preserve">      Создание народных дружин и общественных объединений правоохранительной направленности</t>
  </si>
  <si>
    <t>0620361930</t>
  </si>
  <si>
    <t xml:space="preserve">      Профилактика правонарушений среди несовершеннолетних</t>
  </si>
  <si>
    <t>0620561920</t>
  </si>
  <si>
    <t xml:space="preserve">      Повышение эффективности работы по борьбе с преступностью на территории города</t>
  </si>
  <si>
    <t>0620861900</t>
  </si>
  <si>
    <t>0700000000</t>
  </si>
  <si>
    <t xml:space="preserve">    Подпрограмма "Содержание и развитие жилищного хозяйства"</t>
  </si>
  <si>
    <t>0720000000</t>
  </si>
  <si>
    <t xml:space="preserve">      Мероприятия в области жилищного хозяйства - реализация мер по переселению граждан из аварийного жилищного фонда</t>
  </si>
  <si>
    <t>0720662100</t>
  </si>
  <si>
    <t xml:space="preserve">      Мероприятия в области жилищного хозяйства - организация проведения капитального ремонта общего имущества в многоквартирных домах</t>
  </si>
  <si>
    <t>0720862110</t>
  </si>
  <si>
    <t xml:space="preserve">      Мероприятия в области жилищного хозяйства - ремонт муниципального жилищного фонда</t>
  </si>
  <si>
    <t>0720962120</t>
  </si>
  <si>
    <t xml:space="preserve">      Расходы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</si>
  <si>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0721206200</t>
  </si>
  <si>
    <t xml:space="preserve">      Мероприятия в области жилищного хозяйства - по вопросам соблюдения требований жилищного законодательства</t>
  </si>
  <si>
    <t>0721362130</t>
  </si>
  <si>
    <t xml:space="preserve">      Мероприятия в области жилищного хозяйства - учет и приватизация муниципального жилищного фонда</t>
  </si>
  <si>
    <t>0721962140</t>
  </si>
  <si>
    <t xml:space="preserve">    Подпрограмма "Содержание и развитие коммунальной инфраструктуры"</t>
  </si>
  <si>
    <t>0730000000</t>
  </si>
  <si>
    <t xml:space="preserve">      Мероприятия в области коммунального хозяйства-в сфере газоснабжения</t>
  </si>
  <si>
    <t>0730562230</t>
  </si>
  <si>
    <t xml:space="preserve">      Мероприятия в области коммунального хозяйства-подготовка к осенне-зимнему периоду</t>
  </si>
  <si>
    <t>0730662240</t>
  </si>
  <si>
    <t xml:space="preserve">    Подпрограмма "Благоустройство и охрана окружающей среды"</t>
  </si>
  <si>
    <t>0740000000</t>
  </si>
  <si>
    <t xml:space="preserve">      Содержание автомобильных дорог и инженерных сооружений на них в границах городских округов в рамках благоустройства</t>
  </si>
  <si>
    <t>0740162350</t>
  </si>
  <si>
    <t xml:space="preserve">      Мероприятия по сбору и вывозу бытовых отходов и мусора</t>
  </si>
  <si>
    <t>0740162370</t>
  </si>
  <si>
    <t xml:space="preserve">      Развитие и обустройство мест массового отдыха населения ( в т.ч. содержание городского пляжа, содержание детских игровых площадок находящихся в муниципальной собственности)</t>
  </si>
  <si>
    <t>0740162390</t>
  </si>
  <si>
    <t xml:space="preserve">      Озеленение</t>
  </si>
  <si>
    <t>0740262310</t>
  </si>
  <si>
    <t xml:space="preserve">      Прочие мероприятия по благоустройству городских округов и поселений-содержание и благоустройство кладбищ</t>
  </si>
  <si>
    <t>0740362330</t>
  </si>
  <si>
    <t xml:space="preserve">      Уличное освещение</t>
  </si>
  <si>
    <t>0740462300</t>
  </si>
  <si>
    <t xml:space="preserve">      Содержание наружного освещения города</t>
  </si>
  <si>
    <t>0740562340</t>
  </si>
  <si>
    <t xml:space="preserve">      Мероприятия по санитарной очистке территорий города и улучшение эстетического облика города</t>
  </si>
  <si>
    <t>0740962320</t>
  </si>
  <si>
    <t xml:space="preserve">      Мероприятия по лесному контролю</t>
  </si>
  <si>
    <t>0741162360</t>
  </si>
  <si>
    <t xml:space="preserve">      Мероприятия по охране окружающей среды-информация об экологическом состоянии</t>
  </si>
  <si>
    <t>0741262400</t>
  </si>
  <si>
    <t xml:space="preserve">      Расходы по отлову и содержанию безнадзорных животных</t>
  </si>
  <si>
    <t>0741505400</t>
  </si>
  <si>
    <t>0741662330</t>
  </si>
  <si>
    <t xml:space="preserve">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</si>
  <si>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</si>
  <si>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Содержание автомобильных дорог и инженерных сооружений на них общего пользования местного значения</t>
  </si>
  <si>
    <t>0750462510</t>
  </si>
  <si>
    <t xml:space="preserve">      Капитальный ремонт, ремонт автомобильных дорог и инженерных сооружений на них общего пользования местного значения</t>
  </si>
  <si>
    <t>0750862530</t>
  </si>
  <si>
    <t xml:space="preserve">      Мероприятия в сфере гражданской обороны, защиты населения и территорий от чрезвычайных ситуаций</t>
  </si>
  <si>
    <t>0750961900</t>
  </si>
  <si>
    <t>0760000000</t>
  </si>
  <si>
    <t>0760160030</t>
  </si>
  <si>
    <t>830</t>
  </si>
  <si>
    <t xml:space="preserve">  Программа "Энергосбережение и повышение знергетической эффективности"</t>
  </si>
  <si>
    <t>0800000000</t>
  </si>
  <si>
    <t xml:space="preserve">      Мероприятия по энергосбережению и повышению энергетической эффективности-внедрение энергоменеджмента</t>
  </si>
  <si>
    <t>0800162600</t>
  </si>
  <si>
    <t xml:space="preserve">      Реализация энергоэффективных технических мероприятий в организациях, финансируемых за счёт средств бюджетов муниципальных образований Удмуртской Республики</t>
  </si>
  <si>
    <t>08001S5770</t>
  </si>
  <si>
    <t xml:space="preserve">          Бюджетные инвестиции</t>
  </si>
  <si>
    <t>410</t>
  </si>
  <si>
    <t xml:space="preserve">  Программа "Муниципальное управление"</t>
  </si>
  <si>
    <t>0900000000</t>
  </si>
  <si>
    <t xml:space="preserve">    Подпрограмма "Организация муниципального управления"</t>
  </si>
  <si>
    <t>0910000000</t>
  </si>
  <si>
    <t xml:space="preserve">      Глава муниципального образования</t>
  </si>
  <si>
    <t>0910160010</t>
  </si>
  <si>
    <t>0910160030</t>
  </si>
  <si>
    <t xml:space="preserve">      Представительские расходы</t>
  </si>
  <si>
    <t>0910160160</t>
  </si>
  <si>
    <t xml:space="preserve">      Реализация прочих расходов</t>
  </si>
  <si>
    <t>0910160170</t>
  </si>
  <si>
    <t>0910160630</t>
  </si>
  <si>
    <t xml:space="preserve">      Создание и организация деятельности комиссий по делам несовершеннолетних и защите их прав</t>
  </si>
  <si>
    <t>0910204350</t>
  </si>
  <si>
    <t xml:space="preserve">      Организация социальной поддержки детей-сирот и детей, оставшихся без попечения родителей</t>
  </si>
  <si>
    <t>0910204410</t>
  </si>
  <si>
    <t xml:space="preserve">      Организация опеки и попечительства в отношении несовершеннолетних</t>
  </si>
  <si>
    <t>0910204420</t>
  </si>
  <si>
    <t>0910205660</t>
  </si>
  <si>
    <t xml:space="preserve">      Организация учёта (регистрации) многодетных семей</t>
  </si>
  <si>
    <t>0910207560</t>
  </si>
  <si>
    <t>0910207860</t>
  </si>
  <si>
    <t xml:space="preserve">    Подпрограмма "Архивное дело"</t>
  </si>
  <si>
    <t>0940000000</t>
  </si>
  <si>
    <t xml:space="preserve">      Осуществление отдельных государственных полномочий в области архивного дела</t>
  </si>
  <si>
    <t>0940504360</t>
  </si>
  <si>
    <t xml:space="preserve">    Подпрограмма "Создание условий для государственной регистрации актов гражданского состояния"</t>
  </si>
  <si>
    <t>0950000000</t>
  </si>
  <si>
    <t xml:space="preserve">      Государственная регистрация актов гражданского состояния</t>
  </si>
  <si>
    <t>0950159300</t>
  </si>
  <si>
    <t xml:space="preserve">  Программа "Реализация молодежной политики"</t>
  </si>
  <si>
    <t>1000000000</t>
  </si>
  <si>
    <t xml:space="preserve">      Мероприятия в области молодежной политики</t>
  </si>
  <si>
    <t>1010161410</t>
  </si>
  <si>
    <t xml:space="preserve">      Оказание услуг (выполнение работ) муниципальными учреждениями в сфере молодежной политики</t>
  </si>
  <si>
    <t>1010261420</t>
  </si>
  <si>
    <t>1010360630</t>
  </si>
  <si>
    <t xml:space="preserve">  Программа "Капитальное строительство, реконструкция и капитальный ремонт объектов муниципальной собственности"</t>
  </si>
  <si>
    <t>1100000000</t>
  </si>
  <si>
    <t xml:space="preserve">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</si>
  <si>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</si>
  <si>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    Строительство объектов муниципальной собственности</t>
  </si>
  <si>
    <t>1110160140</t>
  </si>
  <si>
    <t xml:space="preserve">      Мероприятия в области коммунального хозяйства</t>
  </si>
  <si>
    <t>1110162200</t>
  </si>
  <si>
    <t>1110360030</t>
  </si>
  <si>
    <t xml:space="preserve">      Паспортизация муниципального имущества</t>
  </si>
  <si>
    <t>1110360290</t>
  </si>
  <si>
    <t xml:space="preserve">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</si>
  <si>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</si>
  <si>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</si>
  <si>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</si>
  <si>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 xml:space="preserve">      Предоставление субсидий социально ориентированным некоммерческим организациям, осуществляющим поддержку ветеранов (пенсионеров), инвалидов</t>
  </si>
  <si>
    <t>1220161700</t>
  </si>
  <si>
    <t xml:space="preserve">          Субсидии некоммерческим организациям (за исключением государственных (муниципальных) учреждений)</t>
  </si>
  <si>
    <t>630</t>
  </si>
  <si>
    <t xml:space="preserve">  Программа "Комплексные меры противодействия злоупотреблению наркотиками и их незаконному обороту"</t>
  </si>
  <si>
    <t>1300000000</t>
  </si>
  <si>
    <t xml:space="preserve">      Формирование у подростков и молодежи мотивации к ведению здорового образа жизни</t>
  </si>
  <si>
    <t>1310461950</t>
  </si>
  <si>
    <t xml:space="preserve">      Информирование населения о последствиях злоупотребления наркотическими средствами</t>
  </si>
  <si>
    <t>1310661940</t>
  </si>
  <si>
    <t xml:space="preserve">  Программа "Управление муниципальными финансами"</t>
  </si>
  <si>
    <t>1400000000</t>
  </si>
  <si>
    <t xml:space="preserve">    Подпрограмма  "Организация бюджетного процесса в муниципальном образовании "Город Воткинск"</t>
  </si>
  <si>
    <t>1410000000</t>
  </si>
  <si>
    <t xml:space="preserve">      Обслуживание государственного внутреннего и муниципального долга</t>
  </si>
  <si>
    <t>1410460070</t>
  </si>
  <si>
    <t xml:space="preserve">          Обслуживание муниципального долга</t>
  </si>
  <si>
    <t>730</t>
  </si>
  <si>
    <t>1410560030</t>
  </si>
  <si>
    <t>1420000000</t>
  </si>
  <si>
    <t xml:space="preserve">      Центральный аппарат-развитие информационных систем</t>
  </si>
  <si>
    <t>1420560030</t>
  </si>
  <si>
    <t xml:space="preserve">      Обеспечение деятельности централизованных бухгалтерий и прочих учреждений-развитие информационных систем</t>
  </si>
  <si>
    <t>1420560120</t>
  </si>
  <si>
    <t xml:space="preserve">      Центральный аппарат-программа эффективности расходов бюджета</t>
  </si>
  <si>
    <t>1420760030</t>
  </si>
  <si>
    <t xml:space="preserve">      Контрольно-счетный орган муниципального образования-программа эффективности расходов бюджета</t>
  </si>
  <si>
    <t>1420760050</t>
  </si>
  <si>
    <t xml:space="preserve">      Обеспечение деятельности централизованных бухгалтерий и прочих учреждений-программа эффективности расходов бюджета</t>
  </si>
  <si>
    <t>1420760120</t>
  </si>
  <si>
    <t xml:space="preserve">  Программа "Управление муниципальным имуществом и земельными ресурсами"</t>
  </si>
  <si>
    <t>1500000000</t>
  </si>
  <si>
    <t xml:space="preserve">      Приватизация муниципального имущества</t>
  </si>
  <si>
    <t>1500160190</t>
  </si>
  <si>
    <t xml:space="preserve">      Межевание земель</t>
  </si>
  <si>
    <t>1500160390</t>
  </si>
  <si>
    <t>15001S5040</t>
  </si>
  <si>
    <t>1500260190</t>
  </si>
  <si>
    <t>1500260290</t>
  </si>
  <si>
    <t xml:space="preserve">      Регулирование отношений в сфере управления государственной и муниципальной собственностью</t>
  </si>
  <si>
    <t>1500260490</t>
  </si>
  <si>
    <t>1500360030</t>
  </si>
  <si>
    <t xml:space="preserve">  Непрограммные направления деятельности</t>
  </si>
  <si>
    <t>9900000000</t>
  </si>
  <si>
    <t xml:space="preserve">      Субвенция на реализацию Закона Удмуртской Республики от 17 сентября 2007 года №53-РЗ "Об административных комиссиях в Удмуртской Республике"</t>
  </si>
  <si>
    <t>9900004510</t>
  </si>
  <si>
    <t>9900060030</t>
  </si>
  <si>
    <t xml:space="preserve">      Контрольно-счетный орган муниципального образования</t>
  </si>
  <si>
    <t>9900060050</t>
  </si>
  <si>
    <t xml:space="preserve">      Резервные фонды местных администраций</t>
  </si>
  <si>
    <t>9900060080</t>
  </si>
  <si>
    <t xml:space="preserve">          Резервные средства</t>
  </si>
  <si>
    <t>870</t>
  </si>
  <si>
    <t>9900060160</t>
  </si>
  <si>
    <t xml:space="preserve">      Уплата членских взносов</t>
  </si>
  <si>
    <t>9900060170</t>
  </si>
  <si>
    <t xml:space="preserve">      Председатель Воткинской городской Думы</t>
  </si>
  <si>
    <t>9900060200</t>
  </si>
  <si>
    <t>9900062200</t>
  </si>
  <si>
    <t>ИТОГО РАСХОДОВ</t>
  </si>
  <si>
    <t xml:space="preserve">Выплата единовременного пособия при всех формах устройства детей лишенных родительского попечения, в семью  </t>
  </si>
  <si>
    <t>1600000000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</si>
  <si>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</si>
  <si>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2018 - 2022 годы"</t>
  </si>
  <si>
    <t>Субвенция на финансовое обеспечение государственных полномочий по составлению (изменению и дополнению) спмсков кандидатов в присяжные заседатели федеральных судов общей юрисдикции в Удмуртской Республике</t>
  </si>
  <si>
    <t>9900051200</t>
  </si>
  <si>
    <t>0740662800</t>
  </si>
  <si>
    <t>Сумма        (тыс. руб.) утверждено</t>
  </si>
  <si>
    <t xml:space="preserve">      Расходы, связанные с судебными издержками и оплатой государственной пошлины (исполнение судебных актов, актов иных уполномоченных государственных органов)</t>
  </si>
  <si>
    <t>0760160100</t>
  </si>
  <si>
    <t xml:space="preserve">        Исполнение судебных актов</t>
  </si>
  <si>
    <t xml:space="preserve">      Оказание государственной поддержки моногородам Удмуртской Республики</t>
  </si>
  <si>
    <t>0750208000</t>
  </si>
  <si>
    <t xml:space="preserve">        Бюджетные инвестиции</t>
  </si>
  <si>
    <t xml:space="preserve">      Строительство и реконструкция автомобильных дорог и искусственных сооружений на них общего пользования местного значения</t>
  </si>
  <si>
    <t>0750262500</t>
  </si>
  <si>
    <t xml:space="preserve">      Реализация наказов избирателей и повышение уровня благосостояния населения</t>
  </si>
  <si>
    <t>0740605720</t>
  </si>
  <si>
    <t xml:space="preserve">        Иные закупки товаров, работ и услуг для обеспечения государственных (муниципальных) нужд</t>
  </si>
  <si>
    <t>0730660100</t>
  </si>
  <si>
    <t xml:space="preserve">      Мероприятия в области коммунального хозяйства-в сфере водоотведения</t>
  </si>
  <si>
    <t>0730362210</t>
  </si>
  <si>
    <t xml:space="preserve">      Безвозмездные поступления от юридических и физических лиц</t>
  </si>
  <si>
    <t>1110160180</t>
  </si>
  <si>
    <t xml:space="preserve">      Мероприятия по проведению капитального ремонта объектов муниципальной собственности</t>
  </si>
  <si>
    <t>1110260150</t>
  </si>
  <si>
    <t xml:space="preserve">      Проведение общегородского референдума "Формирование комфортной городской среды"- дотация на сбалансированность</t>
  </si>
  <si>
    <t>1600560069</t>
  </si>
  <si>
    <t xml:space="preserve">      Обеспечение деятельности подведомственных учреждений - дотация на сбалансированность</t>
  </si>
  <si>
    <t>0120161209</t>
  </si>
  <si>
    <t xml:space="preserve">        Субсидии бюджетным учреждениям</t>
  </si>
  <si>
    <t xml:space="preserve">      Обеспечение деятельности подведомственных учреждений за счет средств бюджета Удмуртской Республики "Детское и школьное питание"</t>
  </si>
  <si>
    <t>0150106960</t>
  </si>
  <si>
    <t>0220862800</t>
  </si>
  <si>
    <t xml:space="preserve">        Субсидии автономным учреждениям</t>
  </si>
  <si>
    <t xml:space="preserve">      Гражданско-патриотическое воспитание подростков и молодежи</t>
  </si>
  <si>
    <t>1010161450</t>
  </si>
  <si>
    <t xml:space="preserve">      Резервные фонды исполнительных органов государственной власти субъектов РФ</t>
  </si>
  <si>
    <t>9900000310</t>
  </si>
  <si>
    <t xml:space="preserve">        Социальные выплаты гражданам, кроме публичных нормативных социальных выплат</t>
  </si>
  <si>
    <t xml:space="preserve">    Подпрограмма "Повышение эффективности расходов бюджета"</t>
  </si>
  <si>
    <t xml:space="preserve">              Бюджетные инвестиции</t>
  </si>
  <si>
    <t>0420108100</t>
  </si>
  <si>
    <t xml:space="preserve">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</si>
  <si>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</si>
  <si>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>0420108350</t>
  </si>
  <si>
    <t>04201S8350</t>
  </si>
  <si>
    <t>07307S8000</t>
  </si>
  <si>
    <t>07502S8000</t>
  </si>
  <si>
    <t>1110160170</t>
  </si>
  <si>
    <t>1500105040</t>
  </si>
  <si>
    <t xml:space="preserve">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</si>
  <si>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16001L5550</t>
  </si>
  <si>
    <t>1600560060</t>
  </si>
  <si>
    <t>1600462399</t>
  </si>
  <si>
    <t xml:space="preserve">      Уплата налога на имущество организаций за счет средств местного бюджета</t>
  </si>
  <si>
    <t>9900060620</t>
  </si>
  <si>
    <t xml:space="preserve">        Уплата налогов, сборов и иных платежей</t>
  </si>
  <si>
    <t xml:space="preserve">      Расходы, связанные с судебными издержками и оплатой государственной пошлины</t>
  </si>
  <si>
    <t>9900060100</t>
  </si>
  <si>
    <t xml:space="preserve">      Финансирование организации отдыха детей</t>
  </si>
  <si>
    <t>01604S5230</t>
  </si>
  <si>
    <t xml:space="preserve">      Укрепление материально-технической базы муниципальных загородных детских оздоровительных лагерей</t>
  </si>
  <si>
    <t>01601S5230</t>
  </si>
  <si>
    <t xml:space="preserve">      Расходы на дополнительное профессиональное образование по профилю педагогической деятельности (УДО)</t>
  </si>
  <si>
    <t>0130101820</t>
  </si>
  <si>
    <t xml:space="preserve">      Расходы на дополнительное профессиональное образование по профилю педагогической деятельности (школа коррекции)</t>
  </si>
  <si>
    <t>0120201820</t>
  </si>
  <si>
    <t xml:space="preserve">      Расходы на дополнительное профессиональное образование по профилю педагогической деятельности (школы)</t>
  </si>
  <si>
    <t>0120101820</t>
  </si>
  <si>
    <t xml:space="preserve">      Расходы на дополнительное профессиональное образование по профилю педагогической деятельности (детские сады)</t>
  </si>
  <si>
    <t>0110101820</t>
  </si>
  <si>
    <t>Реализация наказов избирателей и повышение уровня благосостояния населения</t>
  </si>
  <si>
    <t>0110162800</t>
  </si>
  <si>
    <t>0120162800</t>
  </si>
  <si>
    <t>16005L5550</t>
  </si>
  <si>
    <t>0750208200</t>
  </si>
  <si>
    <t xml:space="preserve">           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</si>
  <si>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0730708000</t>
  </si>
  <si>
    <t>0730708200</t>
  </si>
  <si>
    <t xml:space="preserve">            Оказание государственной поддержки моногородам Удмуртской Республики</t>
  </si>
  <si>
    <t>16004L5600</t>
  </si>
  <si>
    <t>1110160100</t>
  </si>
  <si>
    <t>Расходы связаные с судебными издержками и оплатой государственной пошлины (исполнение судебных актов, актов иных уполномоченных госсударственных органов)</t>
  </si>
  <si>
    <t>0110107120</t>
  </si>
  <si>
    <t xml:space="preserve">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</si>
  <si>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0120260180</t>
  </si>
  <si>
    <t>0160105230</t>
  </si>
  <si>
    <t>Укрепление материально-технической базы муниципальных загородных детских оздоровительных лагерей</t>
  </si>
  <si>
    <t>0160205230</t>
  </si>
  <si>
    <t>0160305230</t>
  </si>
  <si>
    <t>0160405230</t>
  </si>
  <si>
    <t xml:space="preserve">         Исполнение судебных актов</t>
  </si>
  <si>
    <t>0110161150</t>
  </si>
  <si>
    <t xml:space="preserve">       Дотация на подготовку муниципальных учреждений социальной сферы к  отопительному сезону и новому учебному году</t>
  </si>
  <si>
    <t xml:space="preserve">      Дотация на подготовку муниципальных учреждений социальной сферы к отопительному сезону и новому учебному году</t>
  </si>
  <si>
    <t>0120161250</t>
  </si>
  <si>
    <t>0120261250</t>
  </si>
  <si>
    <t>0130161350</t>
  </si>
  <si>
    <t xml:space="preserve">     Безвозмездные поступления от юридических и физических лиц</t>
  </si>
  <si>
    <t xml:space="preserve">      Расходы на обеспечение осуществления отдельных полномочий, передаваемых в соответствии с Законом Удмуртской Республики от 14 марта 2013 года №8-РЗ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</si>
  <si>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Обеспечение персонифицированного финансирования дополнительного образования детей</t>
  </si>
  <si>
    <t>0130261300</t>
  </si>
  <si>
    <t>01605S5230</t>
  </si>
  <si>
    <t xml:space="preserve">    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</si>
  <si>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</si>
  <si>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      Центральный аппарат-дотация на стимулирование</t>
  </si>
  <si>
    <t>1420560037</t>
  </si>
  <si>
    <t xml:space="preserve">      Обеспечение деятельности централизованных бухгалтерий и прочих учреждений-программа эффективности расходов бюджета - дотация на стимулирование</t>
  </si>
  <si>
    <t>1420560127</t>
  </si>
  <si>
    <t xml:space="preserve">      Стимулирование главных распорядителей средств бюджета муниципального образования Город Воткинск" по итогам оценки качества финансового менеджмента - дотация на стимулирование</t>
  </si>
  <si>
    <t>1420860037</t>
  </si>
  <si>
    <t xml:space="preserve">        Расходы на выплаты персоналу государственных (муниципальных) органов</t>
  </si>
  <si>
    <t xml:space="preserve">            Мероприятия в области жилищного хозяйства - реализация мер по переселению граждан из аварийного жилищного фонда-дотация на стимулирование</t>
  </si>
  <si>
    <t xml:space="preserve">              Исполнение судебных актов</t>
  </si>
  <si>
    <t xml:space="preserve">              Уплата налогов, сборов и иных платежей</t>
  </si>
  <si>
    <t>0730601440</t>
  </si>
  <si>
    <t xml:space="preserve">            Мероприятия в области поддержки и развития коммунального хозяйства</t>
  </si>
  <si>
    <t>07306S1440</t>
  </si>
  <si>
    <t>0750804650</t>
  </si>
  <si>
    <t xml:space="preserve">          Развитие сети автомобильных дорог Удмуртской Республики</t>
  </si>
  <si>
    <t>07508S4650</t>
  </si>
  <si>
    <t xml:space="preserve">            Развитие сети автомобильных дорог</t>
  </si>
  <si>
    <t>0800105770</t>
  </si>
  <si>
    <t xml:space="preserve"> 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</si>
  <si>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0800505770</t>
  </si>
  <si>
    <t>08005S5770</t>
  </si>
  <si>
    <t xml:space="preserve">            Расходы, связанные с судебными издержками и оплатой государственной пошлины (исполнение судебных актов, актов иных уполномоченных государственных органов)</t>
  </si>
  <si>
    <t>16004L5550</t>
  </si>
  <si>
    <t>Cодействие обустройству мест массового отдыха населения (городских парков)</t>
  </si>
  <si>
    <t>1600462800</t>
  </si>
  <si>
    <t xml:space="preserve">            Мероприятия государственной программы Российской Федерации "Доступная среда" на 2011-2020 годы</t>
  </si>
  <si>
    <t xml:space="preserve">              Субсидии автономным учреждениям</t>
  </si>
  <si>
    <t>01301L0270</t>
  </si>
  <si>
    <t xml:space="preserve">            Безвозмездные поступления от юридических и физических лиц</t>
  </si>
  <si>
    <t xml:space="preserve">              Субсидии бюджетным учреждениям</t>
  </si>
  <si>
    <t>0120160180</t>
  </si>
  <si>
    <t>0130160180</t>
  </si>
  <si>
    <t>0360260180</t>
  </si>
  <si>
    <t>0220860180</t>
  </si>
  <si>
    <t xml:space="preserve">              Субсидии некоммерческим организациям (за исключением государственных (муниципальных) учреждений)</t>
  </si>
  <si>
    <t>0420460180</t>
  </si>
  <si>
    <t>1600460180</t>
  </si>
  <si>
    <t xml:space="preserve">            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</si>
  <si>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01101L1590</t>
  </si>
  <si>
    <t xml:space="preserve">            Проведение специальной оценки условий труда - центральный аппарат</t>
  </si>
  <si>
    <t>0350760030</t>
  </si>
  <si>
    <t xml:space="preserve">            Развитие общественных формирований правоохранительной направленности</t>
  </si>
  <si>
    <t>0620307480</t>
  </si>
  <si>
    <t>0110160620</t>
  </si>
  <si>
    <t>0130160620</t>
  </si>
  <si>
    <t>0131760620</t>
  </si>
  <si>
    <t>0160160620</t>
  </si>
  <si>
    <t>0120160620</t>
  </si>
  <si>
    <t>0221360620</t>
  </si>
  <si>
    <t>0310460620</t>
  </si>
  <si>
    <t>0320760620</t>
  </si>
  <si>
    <t xml:space="preserve">      Уплата налога на имущество организаций</t>
  </si>
  <si>
    <t>0610860620</t>
  </si>
  <si>
    <t>0910160620</t>
  </si>
  <si>
    <t>1010360620</t>
  </si>
  <si>
    <t xml:space="preserve">            Комплектование книжных фондов библиотек муниципальных образований</t>
  </si>
  <si>
    <t>03101L5190</t>
  </si>
  <si>
    <t xml:space="preserve">  Программа "Содержание и развитие городского хозяйства"</t>
  </si>
  <si>
    <t>Формирование сети маршрутов</t>
  </si>
  <si>
    <t>0750562520</t>
  </si>
  <si>
    <t xml:space="preserve">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осущесталяющих образовательную деятельность по образовательным программам дошкольного образования сверх установленного уровня </t>
  </si>
  <si>
    <t>0110121590</t>
  </si>
  <si>
    <t>Бюджетные инвестиции</t>
  </si>
  <si>
    <t>0720862107</t>
  </si>
  <si>
    <t>План                 (тыс. руб.)</t>
  </si>
  <si>
    <t>Исполнено (тыс. руб.)</t>
  </si>
  <si>
    <t xml:space="preserve"> 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 и видов расходов классификации расходов  Бюджета муниципального образования «Город Воткинск»  на 2018 год        </t>
  </si>
  <si>
    <t>к Бюджету муниципального образования</t>
  </si>
  <si>
    <t xml:space="preserve">«Город Воткинск» на 2018 год </t>
  </si>
  <si>
    <t>и на плановый период 2019 и 2020 годов</t>
  </si>
  <si>
    <t>Приложение 11</t>
  </si>
  <si>
    <t xml:space="preserve">       Условно-утвержденные расходы</t>
  </si>
  <si>
    <t>9900063510</t>
  </si>
  <si>
    <t xml:space="preserve">       Резервные средства</t>
  </si>
  <si>
    <t xml:space="preserve">      Субсидия по государственной программе Удмуртской Республики "Управление государственным имушеством" на 2013-2020 годы</t>
  </si>
  <si>
    <t xml:space="preserve">      Иные межбюджетные трансферты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</si>
  <si>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</si>
  <si>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Развитие и обустройство мест массового отдыха населения ( в т.ч. содержание городского пляжа, содержание детских игровых площадок, находящихся в муниципальной собственности) - дотация на сбалансированность</t>
  </si>
  <si>
    <t xml:space="preserve">      Реализация наказов избирателей и повышение уровня благосостояния населения - благоустройство сквера</t>
  </si>
  <si>
    <t>Вид расхо-дов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</si>
</sst>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0.0"/>
  </numFmts>
  <fonts count="2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Calibri"/>
      <family val="2"/>
    </font>
    <font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theme="1" tint="4.9989318521683403E-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0"/>
        <bgColor rgb="FF00000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2">
    <xf numFmtId="0" fontId="0" fillId="0" borderId="0"/>
    <xf numFmtId="0" fontId="2" fillId="0" borderId="3">
      <alignment vertical="top" wrapTex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2" fillId="0" borderId="4">
      <alignment horizontal="right"/>
    </xf>
    <xf numFmtId="4" fontId="2" fillId="2" borderId="4">
      <alignment horizontal="right" vertical="top" shrinkToFit="1"/>
    </xf>
    <xf numFmtId="4" fontId="2" fillId="3" borderId="4">
      <alignment horizontal="right" vertical="top" shrinkToFit="1"/>
    </xf>
    <xf numFmtId="0" fontId="3" fillId="0" borderId="0">
      <alignment horizontal="left" wrapTex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3" borderId="3">
      <alignment horizontal="right" vertical="top" shrinkToFit="1"/>
    </xf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2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4">
      <alignment horizontal="right" vertical="top" shrinkToFit="1"/>
    </xf>
    <xf numFmtId="4" fontId="2" fillId="2" borderId="4">
      <alignment horizontal="right" vertical="top" shrinkToFit="1"/>
    </xf>
    <xf numFmtId="49" fontId="3" fillId="0" borderId="3">
      <alignment horizontal="center" vertical="top" shrinkToFit="1"/>
    </xf>
    <xf numFmtId="0" fontId="2" fillId="0" borderId="3">
      <alignment vertical="top" wrapText="1"/>
    </xf>
    <xf numFmtId="1" fontId="3" fillId="0" borderId="3">
      <alignment horizontal="center" vertical="top" shrinkToFit="1"/>
    </xf>
    <xf numFmtId="0" fontId="2" fillId="0" borderId="3">
      <alignment vertical="top" wrapText="1"/>
    </xf>
    <xf numFmtId="1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0" fontId="2" fillId="2" borderId="3">
      <alignment horizontal="right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165" fontId="2" fillId="2" borderId="4">
      <alignment horizontal="right" vertical="top" shrinkToFit="1"/>
    </xf>
    <xf numFmtId="165" fontId="2" fillId="3" borderId="4">
      <alignment horizontal="right" vertical="top" shrinkToFit="1"/>
    </xf>
    <xf numFmtId="165" fontId="2" fillId="2" borderId="3">
      <alignment horizontal="right" vertical="top" shrinkToFit="1"/>
    </xf>
    <xf numFmtId="165" fontId="2" fillId="3" borderId="3">
      <alignment horizontal="right" vertical="top" shrinkToFit="1"/>
    </xf>
    <xf numFmtId="165" fontId="2" fillId="2" borderId="3">
      <alignment horizontal="right" vertical="top" shrinkToFit="1"/>
    </xf>
    <xf numFmtId="165" fontId="2" fillId="2" borderId="3">
      <alignment horizontal="right" vertical="top" shrinkToFit="1"/>
    </xf>
    <xf numFmtId="165" fontId="2" fillId="2" borderId="3">
      <alignment horizontal="right" vertical="top" shrinkToFit="1"/>
    </xf>
    <xf numFmtId="165" fontId="2" fillId="2" borderId="3">
      <alignment horizontal="right" vertical="top" shrinkToFit="1"/>
    </xf>
    <xf numFmtId="165" fontId="2" fillId="2" borderId="3">
      <alignment horizontal="right" vertical="top" shrinkToFit="1"/>
    </xf>
    <xf numFmtId="0" fontId="8" fillId="0" borderId="0"/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0" fontId="11" fillId="0" borderId="0">
      <alignment wrapText="1"/>
    </xf>
    <xf numFmtId="0" fontId="11" fillId="0" borderId="0"/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>
      <alignment wrapText="1"/>
    </xf>
    <xf numFmtId="0" fontId="11" fillId="0" borderId="0"/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>
      <alignment wrapText="1"/>
    </xf>
    <xf numFmtId="0" fontId="11" fillId="0" borderId="0"/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>
      <alignment wrapText="1"/>
    </xf>
    <xf numFmtId="0" fontId="11" fillId="0" borderId="0"/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>
      <alignment wrapText="1"/>
    </xf>
    <xf numFmtId="0" fontId="11" fillId="0" borderId="0"/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49" fontId="11" fillId="0" borderId="3">
      <alignment vertical="top" wrapText="1"/>
    </xf>
  </cellStyleXfs>
  <cellXfs count="124">
    <xf numFmtId="0" fontId="0" fillId="0" borderId="0" xfId="0"/>
    <xf numFmtId="164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top"/>
    </xf>
    <xf numFmtId="0" fontId="6" fillId="0" borderId="3" xfId="1" applyNumberFormat="1" applyFont="1" applyProtection="1">
      <alignment vertical="top" wrapText="1"/>
    </xf>
    <xf numFmtId="49" fontId="6" fillId="0" borderId="3" xfId="23" applyFont="1" applyProtection="1">
      <alignment horizontal="center" vertical="top" shrinkToFit="1"/>
    </xf>
    <xf numFmtId="49" fontId="6" fillId="0" borderId="3" xfId="23" applyFont="1" applyFill="1" applyProtection="1">
      <alignment horizontal="center" vertical="top" shrinkToFit="1"/>
    </xf>
    <xf numFmtId="0" fontId="13" fillId="5" borderId="3" xfId="1" applyNumberFormat="1" applyFont="1" applyFill="1" applyProtection="1">
      <alignment vertical="top" wrapText="1"/>
    </xf>
    <xf numFmtId="164" fontId="14" fillId="0" borderId="1" xfId="0" applyNumberFormat="1" applyFont="1" applyBorder="1" applyAlignment="1">
      <alignment vertical="top"/>
    </xf>
    <xf numFmtId="1" fontId="16" fillId="5" borderId="3" xfId="37" applyNumberFormat="1" applyFont="1" applyFill="1" applyAlignment="1" applyProtection="1">
      <alignment horizontal="center" vertical="top" shrinkToFit="1"/>
    </xf>
    <xf numFmtId="0" fontId="6" fillId="5" borderId="3" xfId="35" applyNumberFormat="1" applyFont="1" applyFill="1" applyBorder="1" applyAlignment="1" applyProtection="1">
      <alignment vertical="top" wrapText="1"/>
    </xf>
    <xf numFmtId="1" fontId="6" fillId="5" borderId="3" xfId="37" applyNumberFormat="1" applyFont="1" applyFill="1" applyAlignment="1" applyProtection="1">
      <alignment horizontal="center" vertical="top" shrinkToFit="1"/>
    </xf>
    <xf numFmtId="164" fontId="0" fillId="0" borderId="0" xfId="0" applyNumberFormat="1"/>
    <xf numFmtId="49" fontId="6" fillId="5" borderId="3" xfId="37" applyNumberFormat="1" applyFont="1" applyFill="1" applyAlignment="1" applyProtection="1">
      <alignment horizontal="center" vertical="top" shrinkToFit="1"/>
    </xf>
    <xf numFmtId="164" fontId="6" fillId="5" borderId="1" xfId="63" applyNumberFormat="1" applyFont="1" applyFill="1" applyBorder="1" applyProtection="1">
      <alignment horizontal="right" vertical="top" shrinkToFit="1"/>
    </xf>
    <xf numFmtId="164" fontId="14" fillId="5" borderId="1" xfId="0" applyNumberFormat="1" applyFont="1" applyFill="1" applyBorder="1" applyAlignment="1">
      <alignment vertical="top"/>
    </xf>
    <xf numFmtId="164" fontId="6" fillId="0" borderId="15" xfId="63" applyNumberFormat="1" applyFont="1" applyFill="1" applyBorder="1" applyProtection="1">
      <alignment horizontal="right" vertical="top" shrinkToFit="1"/>
    </xf>
    <xf numFmtId="164" fontId="14" fillId="6" borderId="1" xfId="0" applyNumberFormat="1" applyFont="1" applyFill="1" applyBorder="1"/>
    <xf numFmtId="164" fontId="14" fillId="6" borderId="1" xfId="0" applyNumberFormat="1" applyFont="1" applyFill="1" applyBorder="1" applyAlignment="1">
      <alignment vertical="top"/>
    </xf>
    <xf numFmtId="1" fontId="6" fillId="6" borderId="3" xfId="37" applyNumberFormat="1" applyFont="1" applyFill="1" applyAlignment="1" applyProtection="1">
      <alignment horizontal="center" vertical="top" shrinkToFit="1"/>
    </xf>
    <xf numFmtId="164" fontId="6" fillId="6" borderId="10" xfId="63" applyNumberFormat="1" applyFont="1" applyFill="1" applyBorder="1" applyProtection="1">
      <alignment horizontal="right" vertical="top" shrinkToFit="1"/>
    </xf>
    <xf numFmtId="164" fontId="14" fillId="6" borderId="10" xfId="0" applyNumberFormat="1" applyFont="1" applyFill="1" applyBorder="1" applyAlignment="1">
      <alignment vertical="top"/>
    </xf>
    <xf numFmtId="164" fontId="15" fillId="6" borderId="21" xfId="0" applyNumberFormat="1" applyFont="1" applyFill="1" applyBorder="1" applyAlignment="1">
      <alignment vertical="top"/>
    </xf>
    <xf numFmtId="164" fontId="14" fillId="6" borderId="21" xfId="0" applyNumberFormat="1" applyFont="1" applyFill="1" applyBorder="1" applyAlignment="1">
      <alignment vertical="top"/>
    </xf>
    <xf numFmtId="164" fontId="15" fillId="6" borderId="11" xfId="0" applyNumberFormat="1" applyFont="1" applyFill="1" applyBorder="1" applyAlignment="1">
      <alignment vertical="top"/>
    </xf>
    <xf numFmtId="164" fontId="14" fillId="6" borderId="11" xfId="0" applyNumberFormat="1" applyFont="1" applyFill="1" applyBorder="1" applyAlignment="1">
      <alignment vertical="top"/>
    </xf>
    <xf numFmtId="164" fontId="6" fillId="6" borderId="3" xfId="63" applyNumberFormat="1" applyFont="1" applyFill="1" applyBorder="1" applyProtection="1">
      <alignment horizontal="right" vertical="top" shrinkToFit="1"/>
    </xf>
    <xf numFmtId="164" fontId="6" fillId="6" borderId="9" xfId="63" applyNumberFormat="1" applyFont="1" applyFill="1" applyBorder="1" applyProtection="1">
      <alignment horizontal="right" vertical="top" shrinkToFit="1"/>
    </xf>
    <xf numFmtId="164" fontId="6" fillId="6" borderId="11" xfId="63" applyNumberFormat="1" applyFont="1" applyFill="1" applyBorder="1" applyProtection="1">
      <alignment horizontal="right" vertical="top" shrinkToFit="1"/>
    </xf>
    <xf numFmtId="164" fontId="6" fillId="6" borderId="17" xfId="63" applyNumberFormat="1" applyFont="1" applyFill="1" applyBorder="1" applyProtection="1">
      <alignment horizontal="right" vertical="top" shrinkToFit="1"/>
    </xf>
    <xf numFmtId="164" fontId="15" fillId="6" borderId="1" xfId="0" applyNumberFormat="1" applyFont="1" applyFill="1" applyBorder="1" applyAlignment="1">
      <alignment vertical="top"/>
    </xf>
    <xf numFmtId="164" fontId="15" fillId="6" borderId="18" xfId="0" applyNumberFormat="1" applyFont="1" applyFill="1" applyBorder="1" applyAlignment="1">
      <alignment vertical="top"/>
    </xf>
    <xf numFmtId="164" fontId="6" fillId="6" borderId="8" xfId="63" applyNumberFormat="1" applyFont="1" applyFill="1" applyBorder="1" applyProtection="1">
      <alignment horizontal="right" vertical="top" shrinkToFit="1"/>
    </xf>
    <xf numFmtId="164" fontId="6" fillId="6" borderId="19" xfId="63" applyNumberFormat="1" applyFont="1" applyFill="1" applyBorder="1" applyProtection="1">
      <alignment horizontal="right" vertical="top" shrinkToFit="1"/>
    </xf>
    <xf numFmtId="164" fontId="15" fillId="6" borderId="3" xfId="0" applyNumberFormat="1" applyFont="1" applyFill="1" applyBorder="1" applyAlignment="1">
      <alignment vertical="top"/>
    </xf>
    <xf numFmtId="0" fontId="15" fillId="6" borderId="20" xfId="0" applyFont="1" applyFill="1" applyBorder="1" applyAlignment="1">
      <alignment vertical="top"/>
    </xf>
    <xf numFmtId="164" fontId="15" fillId="6" borderId="10" xfId="0" applyNumberFormat="1" applyFont="1" applyFill="1" applyBorder="1" applyAlignment="1">
      <alignment vertical="top"/>
    </xf>
    <xf numFmtId="164" fontId="15" fillId="6" borderId="8" xfId="0" applyNumberFormat="1" applyFont="1" applyFill="1" applyBorder="1" applyAlignment="1">
      <alignment vertical="top"/>
    </xf>
    <xf numFmtId="164" fontId="7" fillId="6" borderId="10" xfId="63" applyNumberFormat="1" applyFont="1" applyFill="1" applyBorder="1" applyProtection="1">
      <alignment horizontal="right" vertical="top" shrinkToFit="1"/>
    </xf>
    <xf numFmtId="164" fontId="6" fillId="6" borderId="3" xfId="71" applyNumberFormat="1" applyFont="1" applyFill="1" applyProtection="1">
      <alignment horizontal="right" vertical="top" shrinkToFit="1"/>
    </xf>
    <xf numFmtId="164" fontId="7" fillId="6" borderId="3" xfId="63" applyNumberFormat="1" applyFont="1" applyFill="1" applyBorder="1" applyProtection="1">
      <alignment horizontal="right" vertical="top" shrinkToFit="1"/>
    </xf>
    <xf numFmtId="0" fontId="15" fillId="6" borderId="3" xfId="0" applyFont="1" applyFill="1" applyBorder="1" applyAlignment="1">
      <alignment vertical="top"/>
    </xf>
    <xf numFmtId="2" fontId="15" fillId="6" borderId="3" xfId="0" applyNumberFormat="1" applyFont="1" applyFill="1" applyBorder="1" applyAlignment="1">
      <alignment vertical="top"/>
    </xf>
    <xf numFmtId="164" fontId="6" fillId="7" borderId="3" xfId="70" applyNumberFormat="1" applyFont="1" applyFill="1" applyBorder="1" applyProtection="1">
      <alignment horizontal="right" vertical="top" shrinkToFit="1"/>
    </xf>
    <xf numFmtId="164" fontId="7" fillId="6" borderId="3" xfId="71" applyNumberFormat="1" applyFont="1" applyFill="1" applyProtection="1">
      <alignment horizontal="right" vertical="top" shrinkToFit="1"/>
    </xf>
    <xf numFmtId="164" fontId="6" fillId="6" borderId="3" xfId="89" applyFont="1" applyFill="1" applyProtection="1">
      <alignment horizontal="right" vertical="top" shrinkToFit="1"/>
    </xf>
    <xf numFmtId="164" fontId="6" fillId="6" borderId="8" xfId="71" applyNumberFormat="1" applyFont="1" applyFill="1" applyBorder="1" applyProtection="1">
      <alignment horizontal="right" vertical="top" shrinkToFit="1"/>
    </xf>
    <xf numFmtId="164" fontId="6" fillId="6" borderId="1" xfId="63" applyNumberFormat="1" applyFont="1" applyFill="1" applyBorder="1" applyProtection="1">
      <alignment horizontal="right" vertical="top" shrinkToFit="1"/>
    </xf>
    <xf numFmtId="164" fontId="7" fillId="6" borderId="13" xfId="63" applyNumberFormat="1" applyFont="1" applyFill="1" applyBorder="1" applyProtection="1">
      <alignment horizontal="right" vertical="top" shrinkToFit="1"/>
    </xf>
    <xf numFmtId="164" fontId="6" fillId="6" borderId="12" xfId="63" applyNumberFormat="1" applyFont="1" applyFill="1" applyBorder="1" applyProtection="1">
      <alignment horizontal="right" vertical="top" shrinkToFit="1"/>
    </xf>
    <xf numFmtId="164" fontId="6" fillId="6" borderId="13" xfId="63" applyNumberFormat="1" applyFont="1" applyFill="1" applyBorder="1" applyProtection="1">
      <alignment horizontal="right" vertical="top" shrinkToFit="1"/>
    </xf>
    <xf numFmtId="164" fontId="6" fillId="6" borderId="14" xfId="63" applyNumberFormat="1" applyFont="1" applyFill="1" applyBorder="1" applyProtection="1">
      <alignment horizontal="right" vertical="top" shrinkToFit="1"/>
    </xf>
    <xf numFmtId="164" fontId="7" fillId="6" borderId="3" xfId="71" applyNumberFormat="1" applyFont="1" applyFill="1" applyAlignment="1" applyProtection="1">
      <alignment horizontal="right" vertical="top" shrinkToFit="1"/>
    </xf>
    <xf numFmtId="164" fontId="6" fillId="6" borderId="3" xfId="71" applyNumberFormat="1" applyFont="1" applyFill="1" applyAlignment="1" applyProtection="1">
      <alignment horizontal="right" vertical="top" shrinkToFit="1"/>
    </xf>
    <xf numFmtId="164" fontId="6" fillId="6" borderId="8" xfId="71" applyNumberFormat="1" applyFont="1" applyFill="1" applyBorder="1" applyAlignment="1" applyProtection="1">
      <alignment horizontal="right" vertical="top" shrinkToFit="1"/>
    </xf>
    <xf numFmtId="164" fontId="7" fillId="6" borderId="1" xfId="63" applyNumberFormat="1" applyFont="1" applyFill="1" applyBorder="1" applyProtection="1">
      <alignment horizontal="right" vertical="top" shrinkToFit="1"/>
    </xf>
    <xf numFmtId="164" fontId="6" fillId="6" borderId="18" xfId="63" applyNumberFormat="1" applyFont="1" applyFill="1" applyBorder="1" applyProtection="1">
      <alignment horizontal="right" vertical="top" shrinkToFit="1"/>
    </xf>
    <xf numFmtId="164" fontId="7" fillId="6" borderId="3" xfId="71" applyNumberFormat="1" applyFont="1" applyFill="1" applyBorder="1" applyProtection="1">
      <alignment horizontal="right" vertical="top" shrinkToFit="1"/>
    </xf>
    <xf numFmtId="164" fontId="6" fillId="6" borderId="3" xfId="71" applyNumberFormat="1" applyFont="1" applyFill="1" applyBorder="1" applyProtection="1">
      <alignment horizontal="right" vertical="top" shrinkToFit="1"/>
    </xf>
    <xf numFmtId="164" fontId="6" fillId="6" borderId="3" xfId="71" applyNumberFormat="1" applyFont="1" applyFill="1" applyBorder="1" applyAlignment="1" applyProtection="1">
      <alignment horizontal="right" vertical="top" shrinkToFit="1"/>
    </xf>
    <xf numFmtId="164" fontId="6" fillId="6" borderId="11" xfId="71" applyNumberFormat="1" applyFont="1" applyFill="1" applyBorder="1" applyProtection="1">
      <alignment horizontal="right" vertical="top" shrinkToFit="1"/>
    </xf>
    <xf numFmtId="164" fontId="6" fillId="6" borderId="15" xfId="71" applyNumberFormat="1" applyFont="1" applyFill="1" applyBorder="1" applyProtection="1">
      <alignment horizontal="right" vertical="top" shrinkToFit="1"/>
    </xf>
    <xf numFmtId="164" fontId="6" fillId="6" borderId="16" xfId="63" applyNumberFormat="1" applyFont="1" applyFill="1" applyBorder="1" applyProtection="1">
      <alignment horizontal="right" vertical="top" shrinkToFit="1"/>
    </xf>
    <xf numFmtId="0" fontId="7" fillId="5" borderId="3" xfId="1" applyNumberFormat="1" applyFont="1" applyFill="1" applyProtection="1">
      <alignment vertical="top" wrapText="1"/>
    </xf>
    <xf numFmtId="49" fontId="7" fillId="5" borderId="3" xfId="23" applyFont="1" applyFill="1" applyProtection="1">
      <alignment horizontal="center" vertical="top" shrinkToFit="1"/>
    </xf>
    <xf numFmtId="0" fontId="6" fillId="5" borderId="3" xfId="1" applyNumberFormat="1" applyFont="1" applyFill="1" applyProtection="1">
      <alignment vertical="top" wrapText="1"/>
    </xf>
    <xf numFmtId="49" fontId="6" fillId="5" borderId="3" xfId="23" applyFont="1" applyFill="1" applyProtection="1">
      <alignment horizontal="center" vertical="top" shrinkToFit="1"/>
    </xf>
    <xf numFmtId="49" fontId="6" fillId="5" borderId="3" xfId="231" applyFont="1" applyFill="1" applyProtection="1">
      <alignment vertical="top" wrapText="1"/>
    </xf>
    <xf numFmtId="0" fontId="9" fillId="5" borderId="1" xfId="77" applyFont="1" applyFill="1" applyBorder="1" applyAlignment="1">
      <alignment vertical="top" wrapText="1"/>
    </xf>
    <xf numFmtId="49" fontId="6" fillId="5" borderId="3" xfId="79" applyFont="1" applyFill="1" applyProtection="1">
      <alignment horizontal="center" vertical="top" shrinkToFit="1"/>
    </xf>
    <xf numFmtId="0" fontId="6" fillId="5" borderId="8" xfId="1" applyNumberFormat="1" applyFont="1" applyFill="1" applyBorder="1" applyProtection="1">
      <alignment vertical="top" wrapText="1"/>
    </xf>
    <xf numFmtId="49" fontId="7" fillId="5" borderId="9" xfId="23" applyFont="1" applyFill="1" applyBorder="1" applyProtection="1">
      <alignment horizontal="center" vertical="top" shrinkToFit="1"/>
    </xf>
    <xf numFmtId="49" fontId="6" fillId="5" borderId="9" xfId="23" applyFont="1" applyFill="1" applyBorder="1" applyProtection="1">
      <alignment horizontal="center" vertical="top" shrinkToFit="1"/>
    </xf>
    <xf numFmtId="0" fontId="6" fillId="5" borderId="3" xfId="78" applyNumberFormat="1" applyFont="1" applyFill="1" applyProtection="1">
      <alignment vertical="top" wrapText="1"/>
    </xf>
    <xf numFmtId="164" fontId="6" fillId="5" borderId="3" xfId="63" applyNumberFormat="1" applyFont="1" applyFill="1" applyBorder="1" applyProtection="1">
      <alignment horizontal="right" vertical="top" shrinkToFit="1"/>
    </xf>
    <xf numFmtId="166" fontId="15" fillId="5" borderId="3" xfId="0" applyNumberFormat="1" applyFont="1" applyFill="1" applyBorder="1" applyAlignment="1">
      <alignment vertical="top"/>
    </xf>
    <xf numFmtId="164" fontId="6" fillId="5" borderId="11" xfId="63" applyNumberFormat="1" applyFont="1" applyFill="1" applyBorder="1" applyProtection="1">
      <alignment horizontal="right" vertical="top" shrinkToFit="1"/>
    </xf>
    <xf numFmtId="164" fontId="6" fillId="5" borderId="10" xfId="63" applyNumberFormat="1" applyFont="1" applyFill="1" applyBorder="1" applyProtection="1">
      <alignment horizontal="right" vertical="top" shrinkToFit="1"/>
    </xf>
    <xf numFmtId="164" fontId="15" fillId="5" borderId="1" xfId="0" applyNumberFormat="1" applyFont="1" applyFill="1" applyBorder="1" applyAlignment="1">
      <alignment vertical="top"/>
    </xf>
    <xf numFmtId="164" fontId="14" fillId="5" borderId="1" xfId="0" applyNumberFormat="1" applyFont="1" applyFill="1" applyBorder="1"/>
    <xf numFmtId="164" fontId="6" fillId="5" borderId="3" xfId="71" applyNumberFormat="1" applyFont="1" applyFill="1" applyBorder="1" applyAlignment="1" applyProtection="1">
      <alignment horizontal="right" vertical="top" shrinkToFit="1"/>
    </xf>
    <xf numFmtId="164" fontId="6" fillId="5" borderId="3" xfId="71" applyNumberFormat="1" applyFont="1" applyFill="1" applyProtection="1">
      <alignment horizontal="right" vertical="top" shrinkToFit="1"/>
    </xf>
    <xf numFmtId="164" fontId="6" fillId="5" borderId="3" xfId="71" applyNumberFormat="1" applyFont="1" applyFill="1" applyBorder="1" applyProtection="1">
      <alignment horizontal="right" vertical="top" shrinkToFit="1"/>
    </xf>
    <xf numFmtId="164" fontId="7" fillId="5" borderId="3" xfId="71" applyNumberFormat="1" applyFont="1" applyFill="1" applyBorder="1" applyProtection="1">
      <alignment horizontal="right" vertical="top" shrinkToFit="1"/>
    </xf>
    <xf numFmtId="164" fontId="7" fillId="5" borderId="3" xfId="63" applyNumberFormat="1" applyFont="1" applyFill="1" applyBorder="1" applyProtection="1">
      <alignment horizontal="right" vertical="top" shrinkToFit="1"/>
    </xf>
    <xf numFmtId="164" fontId="7" fillId="5" borderId="10" xfId="63" applyNumberFormat="1" applyFont="1" applyFill="1" applyBorder="1" applyProtection="1">
      <alignment horizontal="right" vertical="top" shrinkToFit="1"/>
    </xf>
    <xf numFmtId="164" fontId="7" fillId="5" borderId="1" xfId="63" applyNumberFormat="1" applyFont="1" applyFill="1" applyBorder="1" applyProtection="1">
      <alignment horizontal="right" vertical="top" shrinkToFit="1"/>
    </xf>
    <xf numFmtId="164" fontId="6" fillId="5" borderId="3" xfId="71" applyNumberFormat="1" applyFont="1" applyFill="1" applyAlignment="1" applyProtection="1">
      <alignment horizontal="right" vertical="top" shrinkToFit="1"/>
    </xf>
    <xf numFmtId="164" fontId="7" fillId="5" borderId="3" xfId="71" applyNumberFormat="1" applyFont="1" applyFill="1" applyAlignment="1" applyProtection="1">
      <alignment horizontal="right" vertical="top" shrinkToFit="1"/>
    </xf>
    <xf numFmtId="164" fontId="7" fillId="5" borderId="13" xfId="63" applyNumberFormat="1" applyFont="1" applyFill="1" applyBorder="1" applyProtection="1">
      <alignment horizontal="right" vertical="top" shrinkToFit="1"/>
    </xf>
    <xf numFmtId="164" fontId="6" fillId="5" borderId="14" xfId="63" applyNumberFormat="1" applyFont="1" applyFill="1" applyBorder="1" applyProtection="1">
      <alignment horizontal="right" vertical="top" shrinkToFit="1"/>
    </xf>
    <xf numFmtId="164" fontId="6" fillId="5" borderId="13" xfId="63" applyNumberFormat="1" applyFont="1" applyFill="1" applyBorder="1" applyProtection="1">
      <alignment horizontal="right" vertical="top" shrinkToFit="1"/>
    </xf>
    <xf numFmtId="164" fontId="7" fillId="5" borderId="3" xfId="71" applyNumberFormat="1" applyFont="1" applyFill="1" applyProtection="1">
      <alignment horizontal="right" vertical="top" shrinkToFit="1"/>
    </xf>
    <xf numFmtId="164" fontId="6" fillId="5" borderId="3" xfId="89" applyFont="1" applyFill="1" applyProtection="1">
      <alignment horizontal="right" vertical="top" shrinkToFit="1"/>
    </xf>
    <xf numFmtId="164" fontId="6" fillId="5" borderId="8" xfId="71" applyNumberFormat="1" applyFont="1" applyFill="1" applyBorder="1" applyProtection="1">
      <alignment horizontal="right" vertical="top" shrinkToFit="1"/>
    </xf>
    <xf numFmtId="164" fontId="6" fillId="8" borderId="3" xfId="70" applyNumberFormat="1" applyFont="1" applyFill="1" applyBorder="1" applyProtection="1">
      <alignment horizontal="right" vertical="top" shrinkToFit="1"/>
    </xf>
    <xf numFmtId="0" fontId="15" fillId="5" borderId="3" xfId="0" applyFont="1" applyFill="1" applyBorder="1" applyAlignment="1">
      <alignment vertical="top"/>
    </xf>
    <xf numFmtId="164" fontId="6" fillId="5" borderId="3" xfId="37" applyNumberFormat="1" applyFont="1" applyFill="1" applyAlignment="1" applyProtection="1">
      <alignment horizontal="right" vertical="top" shrinkToFit="1"/>
    </xf>
    <xf numFmtId="164" fontId="6" fillId="5" borderId="8" xfId="63" applyNumberFormat="1" applyFont="1" applyFill="1" applyBorder="1" applyProtection="1">
      <alignment horizontal="right" vertical="top" shrinkToFit="1"/>
    </xf>
    <xf numFmtId="164" fontId="15" fillId="5" borderId="3" xfId="0" applyNumberFormat="1" applyFont="1" applyFill="1" applyBorder="1" applyAlignment="1">
      <alignment vertical="top"/>
    </xf>
    <xf numFmtId="164" fontId="15" fillId="5" borderId="10" xfId="0" applyNumberFormat="1" applyFont="1" applyFill="1" applyBorder="1" applyAlignment="1">
      <alignment vertical="top"/>
    </xf>
    <xf numFmtId="164" fontId="15" fillId="5" borderId="11" xfId="0" applyNumberFormat="1" applyFont="1" applyFill="1" applyBorder="1" applyAlignment="1">
      <alignment vertical="top"/>
    </xf>
    <xf numFmtId="0" fontId="15" fillId="5" borderId="20" xfId="0" applyFont="1" applyFill="1" applyBorder="1" applyAlignment="1">
      <alignment vertical="top"/>
    </xf>
    <xf numFmtId="164" fontId="15" fillId="0" borderId="1" xfId="0" applyNumberFormat="1" applyFont="1" applyBorder="1" applyAlignment="1">
      <alignment vertical="top"/>
    </xf>
    <xf numFmtId="164" fontId="6" fillId="5" borderId="3" xfId="70" applyNumberFormat="1" applyFont="1" applyFill="1" applyBorder="1" applyProtection="1">
      <alignment horizontal="right" vertical="top" shrinkToFit="1"/>
    </xf>
    <xf numFmtId="164" fontId="15" fillId="5" borderId="20" xfId="0" applyNumberFormat="1" applyFont="1" applyFill="1" applyBorder="1" applyAlignment="1">
      <alignment vertical="top"/>
    </xf>
    <xf numFmtId="164" fontId="15" fillId="5" borderId="21" xfId="0" applyNumberFormat="1" applyFont="1" applyFill="1" applyBorder="1" applyAlignment="1">
      <alignment vertical="top"/>
    </xf>
    <xf numFmtId="0" fontId="6" fillId="0" borderId="3" xfId="35" applyNumberFormat="1" applyFont="1" applyFill="1" applyBorder="1" applyAlignment="1" applyProtection="1">
      <alignment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22" xfId="0" applyFont="1" applyFill="1" applyBorder="1" applyAlignment="1">
      <alignment horizontal="center" vertical="top" wrapText="1"/>
    </xf>
    <xf numFmtId="164" fontId="17" fillId="0" borderId="2" xfId="0" applyNumberFormat="1" applyFont="1" applyFill="1" applyBorder="1" applyAlignment="1">
      <alignment horizontal="center" vertical="top" wrapText="1"/>
    </xf>
    <xf numFmtId="164" fontId="17" fillId="0" borderId="22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7" fillId="0" borderId="1" xfId="19" applyNumberFormat="1" applyFont="1" applyBorder="1" applyAlignment="1" applyProtection="1">
      <alignment horizontal="left"/>
    </xf>
    <xf numFmtId="0" fontId="7" fillId="0" borderId="1" xfId="19" applyFont="1" applyBorder="1" applyAlignment="1" applyProtection="1">
      <alignment horizontal="left"/>
      <protection locked="0"/>
    </xf>
    <xf numFmtId="0" fontId="17" fillId="0" borderId="2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5" fillId="0" borderId="0" xfId="0" applyFont="1" applyFill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 applyAlignment="1"/>
    <xf numFmtId="0" fontId="19" fillId="0" borderId="15" xfId="0" applyFont="1" applyBorder="1" applyAlignment="1">
      <alignment horizontal="center" vertical="top" wrapText="1"/>
    </xf>
  </cellXfs>
  <cellStyles count="232">
    <cellStyle name="br" xfId="26"/>
    <cellStyle name="col" xfId="27"/>
    <cellStyle name="st16" xfId="231"/>
    <cellStyle name="st29" xfId="68"/>
    <cellStyle name="st29 2" xfId="91"/>
    <cellStyle name="st29 3" xfId="121"/>
    <cellStyle name="st29 4" xfId="151"/>
    <cellStyle name="st29 5" xfId="181"/>
    <cellStyle name="st29 6" xfId="211"/>
    <cellStyle name="st30" xfId="69"/>
    <cellStyle name="st30 2" xfId="92"/>
    <cellStyle name="st30 3" xfId="122"/>
    <cellStyle name="st30 4" xfId="152"/>
    <cellStyle name="st30 5" xfId="182"/>
    <cellStyle name="st30 6" xfId="212"/>
    <cellStyle name="st31" xfId="63"/>
    <cellStyle name="st31 10" xfId="148"/>
    <cellStyle name="st31 11" xfId="80"/>
    <cellStyle name="st31 12" xfId="178"/>
    <cellStyle name="st31 13" xfId="208"/>
    <cellStyle name="st31 2" xfId="70"/>
    <cellStyle name="st31 3" xfId="74"/>
    <cellStyle name="st31 4" xfId="72"/>
    <cellStyle name="st31 5" xfId="75"/>
    <cellStyle name="st31 6" xfId="76"/>
    <cellStyle name="st31 7" xfId="73"/>
    <cellStyle name="st31 8" xfId="88"/>
    <cellStyle name="st31 9" xfId="118"/>
    <cellStyle name="st32" xfId="71"/>
    <cellStyle name="st32 2" xfId="89"/>
    <cellStyle name="st32 3" xfId="119"/>
    <cellStyle name="st32 4" xfId="149"/>
    <cellStyle name="st32 5" xfId="179"/>
    <cellStyle name="st32 6" xfId="209"/>
    <cellStyle name="style0" xfId="28"/>
    <cellStyle name="style0 2" xfId="96"/>
    <cellStyle name="style0 3" xfId="126"/>
    <cellStyle name="style0 4" xfId="156"/>
    <cellStyle name="style0 5" xfId="186"/>
    <cellStyle name="style0 6" xfId="214"/>
    <cellStyle name="td" xfId="29"/>
    <cellStyle name="td 2" xfId="97"/>
    <cellStyle name="td 3" xfId="127"/>
    <cellStyle name="td 4" xfId="157"/>
    <cellStyle name="td 5" xfId="187"/>
    <cellStyle name="td 6" xfId="215"/>
    <cellStyle name="tr" xfId="30"/>
    <cellStyle name="xl21" xfId="31"/>
    <cellStyle name="xl21 2" xfId="98"/>
    <cellStyle name="xl21 3" xfId="128"/>
    <cellStyle name="xl21 4" xfId="158"/>
    <cellStyle name="xl21 5" xfId="188"/>
    <cellStyle name="xl21 6" xfId="216"/>
    <cellStyle name="xl22" xfId="14"/>
    <cellStyle name="xl22 2" xfId="81"/>
    <cellStyle name="xl22 3" xfId="94"/>
    <cellStyle name="xl22 4" xfId="124"/>
    <cellStyle name="xl22 5" xfId="154"/>
    <cellStyle name="xl22 6" xfId="184"/>
    <cellStyle name="xl23" xfId="15"/>
    <cellStyle name="xl23 2" xfId="82"/>
    <cellStyle name="xl23 3" xfId="95"/>
    <cellStyle name="xl23 4" xfId="125"/>
    <cellStyle name="xl23 5" xfId="155"/>
    <cellStyle name="xl23 6" xfId="185"/>
    <cellStyle name="xl24" xfId="16"/>
    <cellStyle name="xl24 2" xfId="83"/>
    <cellStyle name="xl24 3" xfId="113"/>
    <cellStyle name="xl24 4" xfId="143"/>
    <cellStyle name="xl24 5" xfId="173"/>
    <cellStyle name="xl24 6" xfId="203"/>
    <cellStyle name="xl25" xfId="17"/>
    <cellStyle name="xl25 2" xfId="84"/>
    <cellStyle name="xl25 3" xfId="114"/>
    <cellStyle name="xl25 4" xfId="144"/>
    <cellStyle name="xl25 5" xfId="174"/>
    <cellStyle name="xl25 6" xfId="204"/>
    <cellStyle name="xl26" xfId="32"/>
    <cellStyle name="xl26 2" xfId="99"/>
    <cellStyle name="xl26 3" xfId="129"/>
    <cellStyle name="xl26 4" xfId="159"/>
    <cellStyle name="xl26 5" xfId="189"/>
    <cellStyle name="xl26 6" xfId="217"/>
    <cellStyle name="xl27" xfId="18"/>
    <cellStyle name="xl27 2" xfId="85"/>
    <cellStyle name="xl27 3" xfId="115"/>
    <cellStyle name="xl27 4" xfId="145"/>
    <cellStyle name="xl27 5" xfId="175"/>
    <cellStyle name="xl27 6" xfId="205"/>
    <cellStyle name="xl28" xfId="33"/>
    <cellStyle name="xl28 2" xfId="100"/>
    <cellStyle name="xl28 3" xfId="130"/>
    <cellStyle name="xl28 4" xfId="160"/>
    <cellStyle name="xl28 5" xfId="190"/>
    <cellStyle name="xl28 6" xfId="218"/>
    <cellStyle name="xl29" xfId="34"/>
    <cellStyle name="xl29 2" xfId="101"/>
    <cellStyle name="xl29 3" xfId="131"/>
    <cellStyle name="xl29 4" xfId="161"/>
    <cellStyle name="xl29 5" xfId="191"/>
    <cellStyle name="xl29 6" xfId="219"/>
    <cellStyle name="xl30" xfId="19"/>
    <cellStyle name="xl30 2" xfId="90"/>
    <cellStyle name="xl30 3" xfId="120"/>
    <cellStyle name="xl30 4" xfId="150"/>
    <cellStyle name="xl30 5" xfId="180"/>
    <cellStyle name="xl30 6" xfId="210"/>
    <cellStyle name="xl31" xfId="20"/>
    <cellStyle name="xl31 128" xfId="55"/>
    <cellStyle name="xl31 2" xfId="102"/>
    <cellStyle name="xl31 3" xfId="132"/>
    <cellStyle name="xl31 39" xfId="54"/>
    <cellStyle name="xl31 4" xfId="162"/>
    <cellStyle name="xl31 41" xfId="58"/>
    <cellStyle name="xl31 42" xfId="60"/>
    <cellStyle name="xl31 5" xfId="192"/>
    <cellStyle name="xl31 6" xfId="220"/>
    <cellStyle name="xl32" xfId="21"/>
    <cellStyle name="xl32 2" xfId="103"/>
    <cellStyle name="xl32 3" xfId="133"/>
    <cellStyle name="xl32 4" xfId="163"/>
    <cellStyle name="xl32 5" xfId="193"/>
    <cellStyle name="xl32 6" xfId="221"/>
    <cellStyle name="xl33" xfId="22"/>
    <cellStyle name="xl33 2" xfId="93"/>
    <cellStyle name="xl33 3" xfId="123"/>
    <cellStyle name="xl33 4" xfId="153"/>
    <cellStyle name="xl33 5" xfId="183"/>
    <cellStyle name="xl33 6" xfId="213"/>
    <cellStyle name="xl34" xfId="1"/>
    <cellStyle name="xl34 10" xfId="78"/>
    <cellStyle name="xl34 2" xfId="86"/>
    <cellStyle name="xl34 3" xfId="116"/>
    <cellStyle name="xl34 4" xfId="146"/>
    <cellStyle name="xl34 5" xfId="176"/>
    <cellStyle name="xl34 6" xfId="206"/>
    <cellStyle name="xl35" xfId="23"/>
    <cellStyle name="xl35 10" xfId="46"/>
    <cellStyle name="xl35 113" xfId="9"/>
    <cellStyle name="xl35 124" xfId="12"/>
    <cellStyle name="xl35 131" xfId="48"/>
    <cellStyle name="xl35 134" xfId="52"/>
    <cellStyle name="xl35 2" xfId="44"/>
    <cellStyle name="xl35 3" xfId="87"/>
    <cellStyle name="xl35 4" xfId="79"/>
    <cellStyle name="xl35 47" xfId="57"/>
    <cellStyle name="xl35 49" xfId="59"/>
    <cellStyle name="xl35 5" xfId="117"/>
    <cellStyle name="xl35 51" xfId="47"/>
    <cellStyle name="xl35 56" xfId="5"/>
    <cellStyle name="xl35 57" xfId="56"/>
    <cellStyle name="xl35 6" xfId="147"/>
    <cellStyle name="xl35 7" xfId="2"/>
    <cellStyle name="xl35 8" xfId="177"/>
    <cellStyle name="xl35 9" xfId="207"/>
    <cellStyle name="xl36" xfId="24"/>
    <cellStyle name="xl36 125" xfId="61"/>
    <cellStyle name="xl36 126" xfId="62"/>
    <cellStyle name="xl36 127" xfId="64"/>
    <cellStyle name="xl36 128" xfId="65"/>
    <cellStyle name="xl36 129" xfId="66"/>
    <cellStyle name="xl36 130" xfId="67"/>
    <cellStyle name="xl36 131" xfId="4"/>
    <cellStyle name="xl36 135" xfId="6"/>
    <cellStyle name="xl36 136" xfId="7"/>
    <cellStyle name="xl36 137" xfId="8"/>
    <cellStyle name="xl36 138" xfId="11"/>
    <cellStyle name="xl36 144" xfId="13"/>
    <cellStyle name="xl36 145" xfId="42"/>
    <cellStyle name="xl36 148" xfId="43"/>
    <cellStyle name="xl36 149" xfId="45"/>
    <cellStyle name="xl36 151" xfId="49"/>
    <cellStyle name="xl36 152" xfId="50"/>
    <cellStyle name="xl36 153" xfId="51"/>
    <cellStyle name="xl36 154" xfId="53"/>
    <cellStyle name="xl36 2" xfId="104"/>
    <cellStyle name="xl36 3" xfId="134"/>
    <cellStyle name="xl36 4" xfId="164"/>
    <cellStyle name="xl36 5" xfId="194"/>
    <cellStyle name="xl36 59" xfId="3"/>
    <cellStyle name="xl36 6" xfId="222"/>
    <cellStyle name="xl36 7" xfId="10"/>
    <cellStyle name="xl37" xfId="25"/>
    <cellStyle name="xl37 2" xfId="105"/>
    <cellStyle name="xl37 3" xfId="135"/>
    <cellStyle name="xl37 4" xfId="165"/>
    <cellStyle name="xl37 5" xfId="195"/>
    <cellStyle name="xl37 6" xfId="223"/>
    <cellStyle name="xl38" xfId="35"/>
    <cellStyle name="xl38 2" xfId="106"/>
    <cellStyle name="xl38 3" xfId="136"/>
    <cellStyle name="xl38 4" xfId="166"/>
    <cellStyle name="xl38 5" xfId="196"/>
    <cellStyle name="xl38 6" xfId="224"/>
    <cellStyle name="xl39" xfId="36"/>
    <cellStyle name="xl39 2" xfId="107"/>
    <cellStyle name="xl39 3" xfId="137"/>
    <cellStyle name="xl39 4" xfId="167"/>
    <cellStyle name="xl39 5" xfId="197"/>
    <cellStyle name="xl39 6" xfId="225"/>
    <cellStyle name="xl40" xfId="37"/>
    <cellStyle name="xl40 2" xfId="108"/>
    <cellStyle name="xl40 3" xfId="138"/>
    <cellStyle name="xl40 4" xfId="168"/>
    <cellStyle name="xl40 5" xfId="198"/>
    <cellStyle name="xl40 6" xfId="226"/>
    <cellStyle name="xl41" xfId="38"/>
    <cellStyle name="xl41 2" xfId="109"/>
    <cellStyle name="xl41 3" xfId="139"/>
    <cellStyle name="xl41 4" xfId="169"/>
    <cellStyle name="xl41 5" xfId="199"/>
    <cellStyle name="xl41 6" xfId="227"/>
    <cellStyle name="xl42" xfId="39"/>
    <cellStyle name="xl42 2" xfId="110"/>
    <cellStyle name="xl42 3" xfId="140"/>
    <cellStyle name="xl42 4" xfId="170"/>
    <cellStyle name="xl42 5" xfId="200"/>
    <cellStyle name="xl42 6" xfId="228"/>
    <cellStyle name="xl43" xfId="40"/>
    <cellStyle name="xl43 2" xfId="111"/>
    <cellStyle name="xl43 3" xfId="141"/>
    <cellStyle name="xl43 4" xfId="171"/>
    <cellStyle name="xl43 5" xfId="201"/>
    <cellStyle name="xl43 6" xfId="229"/>
    <cellStyle name="xl44" xfId="41"/>
    <cellStyle name="xl44 2" xfId="112"/>
    <cellStyle name="xl44 3" xfId="142"/>
    <cellStyle name="xl44 4" xfId="172"/>
    <cellStyle name="xl44 5" xfId="202"/>
    <cellStyle name="xl44 6" xfId="230"/>
    <cellStyle name="Обычный" xfId="0" builtinId="0"/>
    <cellStyle name="Обычный 2" xfId="77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68"/>
  <sheetViews>
    <sheetView tabSelected="1" zoomScale="110" zoomScaleNormal="110" workbookViewId="0">
      <selection activeCell="B10" sqref="B10"/>
    </sheetView>
  </sheetViews>
  <sheetFormatPr defaultRowHeight="15"/>
  <cols>
    <col min="1" max="1" width="48.5703125" style="3" customWidth="1"/>
    <col min="2" max="2" width="10.7109375" style="2" customWidth="1"/>
    <col min="3" max="3" width="6.5703125" style="2" customWidth="1"/>
    <col min="4" max="4" width="12.5703125" style="1" hidden="1" customWidth="1"/>
    <col min="5" max="5" width="11.7109375" style="12" hidden="1" customWidth="1"/>
    <col min="6" max="7" width="11.5703125" customWidth="1"/>
  </cols>
  <sheetData>
    <row r="1" spans="1:7">
      <c r="A1" s="120" t="s">
        <v>526</v>
      </c>
      <c r="B1" s="121"/>
      <c r="C1" s="121"/>
      <c r="D1" s="121"/>
      <c r="E1" s="122"/>
      <c r="F1" s="122"/>
      <c r="G1" s="122"/>
    </row>
    <row r="2" spans="1:7">
      <c r="A2" s="120" t="s">
        <v>523</v>
      </c>
      <c r="B2" s="122"/>
      <c r="C2" s="122"/>
      <c r="D2" s="122"/>
      <c r="E2" s="122"/>
      <c r="F2" s="122"/>
      <c r="G2" s="122"/>
    </row>
    <row r="3" spans="1:7">
      <c r="A3" s="120" t="s">
        <v>524</v>
      </c>
      <c r="B3" s="122"/>
      <c r="C3" s="122"/>
      <c r="D3" s="122"/>
      <c r="E3" s="122"/>
      <c r="F3" s="122"/>
      <c r="G3" s="122"/>
    </row>
    <row r="4" spans="1:7">
      <c r="A4" s="120" t="s">
        <v>525</v>
      </c>
      <c r="B4" s="122"/>
      <c r="C4" s="122"/>
      <c r="D4" s="122"/>
      <c r="E4" s="122"/>
      <c r="F4" s="122"/>
      <c r="G4" s="122"/>
    </row>
    <row r="6" spans="1:7" ht="65.25" customHeight="1">
      <c r="A6" s="123" t="s">
        <v>522</v>
      </c>
      <c r="B6" s="123"/>
      <c r="C6" s="123"/>
      <c r="D6" s="123"/>
      <c r="E6" s="123"/>
      <c r="F6" s="123"/>
      <c r="G6" s="123"/>
    </row>
    <row r="7" spans="1:7" ht="14.45" customHeight="1">
      <c r="A7" s="116" t="s">
        <v>1</v>
      </c>
      <c r="B7" s="118" t="s">
        <v>0</v>
      </c>
      <c r="C7" s="119" t="s">
        <v>535</v>
      </c>
      <c r="D7" s="112" t="s">
        <v>357</v>
      </c>
      <c r="E7" s="112" t="s">
        <v>357</v>
      </c>
      <c r="F7" s="110" t="s">
        <v>520</v>
      </c>
      <c r="G7" s="108" t="s">
        <v>521</v>
      </c>
    </row>
    <row r="8" spans="1:7" ht="26.25" customHeight="1">
      <c r="A8" s="117"/>
      <c r="B8" s="118"/>
      <c r="C8" s="119"/>
      <c r="D8" s="113"/>
      <c r="E8" s="113"/>
      <c r="F8" s="111"/>
      <c r="G8" s="109"/>
    </row>
    <row r="9" spans="1:7">
      <c r="A9" s="63" t="s">
        <v>2</v>
      </c>
      <c r="B9" s="64" t="s">
        <v>3</v>
      </c>
      <c r="C9" s="64"/>
      <c r="D9" s="17" t="e">
        <f>D10+D44+D79+D105+D115+D122</f>
        <v>#REF!</v>
      </c>
      <c r="E9" s="17" t="e">
        <f>E10+E44+E79+E105+E115+E122</f>
        <v>#REF!</v>
      </c>
      <c r="F9" s="79">
        <f>F10+F44+F79+F105+F115+F122</f>
        <v>1386825.4000000001</v>
      </c>
      <c r="G9" s="79">
        <f>G10+G44+G79+G105+G115+G122</f>
        <v>1348792.8</v>
      </c>
    </row>
    <row r="10" spans="1:7">
      <c r="A10" s="63" t="s">
        <v>4</v>
      </c>
      <c r="B10" s="64" t="s">
        <v>5</v>
      </c>
      <c r="C10" s="64"/>
      <c r="D10" s="18">
        <f>D14+D17+D20+D31+D34+D11+D39</f>
        <v>480129.99999999994</v>
      </c>
      <c r="E10" s="18">
        <f t="shared" ref="E10" si="0">E14+E17+E20+E31+E34</f>
        <v>479083.19999999995</v>
      </c>
      <c r="F10" s="15">
        <f>F11+F14+F17+F20+F23+F26+F28+F31+F34+F39+F37+F41</f>
        <v>709480.8</v>
      </c>
      <c r="G10" s="15">
        <f>G11+G14+G17+G20+G23+G26+G28+G31+G34+G39+G37+G41</f>
        <v>685478.70000000007</v>
      </c>
    </row>
    <row r="11" spans="1:7" ht="38.25">
      <c r="A11" s="10" t="s">
        <v>420</v>
      </c>
      <c r="B11" s="11" t="s">
        <v>421</v>
      </c>
      <c r="C11" s="11"/>
      <c r="D11" s="20">
        <f t="shared" ref="D11" si="1">D12+D13</f>
        <v>292.59999999999997</v>
      </c>
      <c r="E11" s="21"/>
      <c r="F11" s="77">
        <f t="shared" ref="F11" si="2">F12+F13</f>
        <v>416.1</v>
      </c>
      <c r="G11" s="77">
        <f t="shared" ref="G11" si="3">G12+G13</f>
        <v>416.1</v>
      </c>
    </row>
    <row r="12" spans="1:7">
      <c r="A12" s="10" t="s">
        <v>380</v>
      </c>
      <c r="B12" s="11" t="s">
        <v>421</v>
      </c>
      <c r="C12" s="11" t="s">
        <v>9</v>
      </c>
      <c r="D12" s="22">
        <v>286.89999999999998</v>
      </c>
      <c r="E12" s="23"/>
      <c r="F12" s="106">
        <v>408.5</v>
      </c>
      <c r="G12" s="106">
        <v>408.5</v>
      </c>
    </row>
    <row r="13" spans="1:7">
      <c r="A13" s="10" t="s">
        <v>384</v>
      </c>
      <c r="B13" s="11" t="s">
        <v>421</v>
      </c>
      <c r="C13" s="11" t="s">
        <v>11</v>
      </c>
      <c r="D13" s="24">
        <v>5.7</v>
      </c>
      <c r="E13" s="25"/>
      <c r="F13" s="101">
        <v>7.6</v>
      </c>
      <c r="G13" s="101">
        <v>7.6</v>
      </c>
    </row>
    <row r="14" spans="1:7" ht="76.5">
      <c r="A14" s="65" t="s">
        <v>6</v>
      </c>
      <c r="B14" s="66" t="s">
        <v>7</v>
      </c>
      <c r="C14" s="66"/>
      <c r="D14" s="20">
        <f t="shared" ref="D14" si="4">D15+D16</f>
        <v>11280.6</v>
      </c>
      <c r="E14" s="20">
        <f t="shared" ref="E14:F14" si="5">E15+E16</f>
        <v>11280.6</v>
      </c>
      <c r="F14" s="77">
        <f t="shared" si="5"/>
        <v>18460.399999999998</v>
      </c>
      <c r="G14" s="77">
        <f>G15+G16</f>
        <v>18460.3</v>
      </c>
    </row>
    <row r="15" spans="1:7">
      <c r="A15" s="65" t="s">
        <v>8</v>
      </c>
      <c r="B15" s="66" t="s">
        <v>7</v>
      </c>
      <c r="C15" s="66" t="s">
        <v>9</v>
      </c>
      <c r="D15" s="26">
        <v>10580.6</v>
      </c>
      <c r="E15" s="27">
        <v>10580.6</v>
      </c>
      <c r="F15" s="74">
        <v>17658.099999999999</v>
      </c>
      <c r="G15" s="74">
        <v>17658</v>
      </c>
    </row>
    <row r="16" spans="1:7">
      <c r="A16" s="65" t="s">
        <v>10</v>
      </c>
      <c r="B16" s="66" t="s">
        <v>7</v>
      </c>
      <c r="C16" s="66" t="s">
        <v>11</v>
      </c>
      <c r="D16" s="26">
        <v>700</v>
      </c>
      <c r="E16" s="27">
        <v>700</v>
      </c>
      <c r="F16" s="74">
        <v>802.3</v>
      </c>
      <c r="G16" s="74">
        <v>802.3</v>
      </c>
    </row>
    <row r="17" spans="1:7" ht="114.75">
      <c r="A17" s="65" t="s">
        <v>12</v>
      </c>
      <c r="B17" s="66" t="s">
        <v>13</v>
      </c>
      <c r="C17" s="66"/>
      <c r="D17" s="26">
        <f t="shared" ref="D17" si="6">D18+D19</f>
        <v>266</v>
      </c>
      <c r="E17" s="26">
        <f t="shared" ref="E17:F17" si="7">E18+E19</f>
        <v>266</v>
      </c>
      <c r="F17" s="74">
        <f t="shared" si="7"/>
        <v>303.5</v>
      </c>
      <c r="G17" s="74">
        <f t="shared" ref="G17" si="8">G18+G19</f>
        <v>303.5</v>
      </c>
    </row>
    <row r="18" spans="1:7">
      <c r="A18" s="65" t="s">
        <v>8</v>
      </c>
      <c r="B18" s="66" t="s">
        <v>13</v>
      </c>
      <c r="C18" s="66" t="s">
        <v>9</v>
      </c>
      <c r="D18" s="26">
        <v>236</v>
      </c>
      <c r="E18" s="27">
        <v>236</v>
      </c>
      <c r="F18" s="74">
        <v>252.6</v>
      </c>
      <c r="G18" s="74">
        <v>252.6</v>
      </c>
    </row>
    <row r="19" spans="1:7">
      <c r="A19" s="65" t="s">
        <v>10</v>
      </c>
      <c r="B19" s="66" t="s">
        <v>13</v>
      </c>
      <c r="C19" s="66" t="s">
        <v>11</v>
      </c>
      <c r="D19" s="26">
        <v>30</v>
      </c>
      <c r="E19" s="27">
        <v>30</v>
      </c>
      <c r="F19" s="74">
        <v>50.9</v>
      </c>
      <c r="G19" s="74">
        <v>50.9</v>
      </c>
    </row>
    <row r="20" spans="1:7" ht="51">
      <c r="A20" s="65" t="s">
        <v>14</v>
      </c>
      <c r="B20" s="66" t="s">
        <v>15</v>
      </c>
      <c r="C20" s="66"/>
      <c r="D20" s="26">
        <f t="shared" ref="D20" si="9">D21+D22</f>
        <v>371770</v>
      </c>
      <c r="E20" s="26">
        <f t="shared" ref="E20:F20" si="10">E21+E22</f>
        <v>371358.8</v>
      </c>
      <c r="F20" s="74">
        <f t="shared" si="10"/>
        <v>447994.9</v>
      </c>
      <c r="G20" s="74">
        <f t="shared" ref="G20" si="11">G21+G22</f>
        <v>438859</v>
      </c>
    </row>
    <row r="21" spans="1:7">
      <c r="A21" s="65" t="s">
        <v>8</v>
      </c>
      <c r="B21" s="66" t="s">
        <v>15</v>
      </c>
      <c r="C21" s="66" t="s">
        <v>9</v>
      </c>
      <c r="D21" s="26">
        <v>358750</v>
      </c>
      <c r="E21" s="27">
        <v>358338.8</v>
      </c>
      <c r="F21" s="74">
        <v>431626.2</v>
      </c>
      <c r="G21" s="74">
        <v>422766</v>
      </c>
    </row>
    <row r="22" spans="1:7">
      <c r="A22" s="65" t="s">
        <v>10</v>
      </c>
      <c r="B22" s="66" t="s">
        <v>15</v>
      </c>
      <c r="C22" s="66" t="s">
        <v>11</v>
      </c>
      <c r="D22" s="26">
        <v>13020</v>
      </c>
      <c r="E22" s="27">
        <v>13020</v>
      </c>
      <c r="F22" s="74">
        <v>16368.7</v>
      </c>
      <c r="G22" s="74">
        <v>16093</v>
      </c>
    </row>
    <row r="23" spans="1:7" ht="102">
      <c r="A23" s="65" t="s">
        <v>435</v>
      </c>
      <c r="B23" s="66" t="s">
        <v>434</v>
      </c>
      <c r="C23" s="66"/>
      <c r="D23" s="26">
        <v>0</v>
      </c>
      <c r="E23" s="27"/>
      <c r="F23" s="74">
        <f>F24+F25</f>
        <v>989.3</v>
      </c>
      <c r="G23" s="74">
        <f>G24+G25</f>
        <v>989.3</v>
      </c>
    </row>
    <row r="24" spans="1:7">
      <c r="A24" s="65" t="s">
        <v>8</v>
      </c>
      <c r="B24" s="66" t="s">
        <v>434</v>
      </c>
      <c r="C24" s="66" t="s">
        <v>9</v>
      </c>
      <c r="D24" s="26">
        <v>0</v>
      </c>
      <c r="E24" s="27"/>
      <c r="F24" s="74">
        <v>956.8</v>
      </c>
      <c r="G24" s="74">
        <v>956.8</v>
      </c>
    </row>
    <row r="25" spans="1:7">
      <c r="A25" s="65" t="s">
        <v>10</v>
      </c>
      <c r="B25" s="66" t="s">
        <v>434</v>
      </c>
      <c r="C25" s="66" t="s">
        <v>11</v>
      </c>
      <c r="D25" s="26">
        <v>0</v>
      </c>
      <c r="E25" s="27"/>
      <c r="F25" s="74">
        <v>32.5</v>
      </c>
      <c r="G25" s="74">
        <v>32.5</v>
      </c>
    </row>
    <row r="26" spans="1:7" ht="76.5">
      <c r="A26" s="65" t="s">
        <v>516</v>
      </c>
      <c r="B26" s="66" t="s">
        <v>517</v>
      </c>
      <c r="C26" s="66"/>
      <c r="D26" s="26"/>
      <c r="E26" s="27"/>
      <c r="F26" s="74">
        <v>14946.9</v>
      </c>
      <c r="G26" s="74">
        <v>1139.7</v>
      </c>
    </row>
    <row r="27" spans="1:7">
      <c r="A27" s="65" t="s">
        <v>518</v>
      </c>
      <c r="B27" s="66" t="s">
        <v>517</v>
      </c>
      <c r="C27" s="66" t="s">
        <v>237</v>
      </c>
      <c r="D27" s="26"/>
      <c r="E27" s="27"/>
      <c r="F27" s="74">
        <v>14946.9</v>
      </c>
      <c r="G27" s="74">
        <v>1139.7</v>
      </c>
    </row>
    <row r="28" spans="1:7" ht="25.5">
      <c r="A28" s="10" t="s">
        <v>405</v>
      </c>
      <c r="B28" s="11" t="s">
        <v>499</v>
      </c>
      <c r="C28" s="11"/>
      <c r="D28" s="26"/>
      <c r="E28" s="27"/>
      <c r="F28" s="74">
        <f>F29+F30</f>
        <v>15143.9</v>
      </c>
      <c r="G28" s="74">
        <f>G29+G30</f>
        <v>15143.9</v>
      </c>
    </row>
    <row r="29" spans="1:7">
      <c r="A29" s="10" t="s">
        <v>380</v>
      </c>
      <c r="B29" s="11" t="s">
        <v>499</v>
      </c>
      <c r="C29" s="11" t="s">
        <v>9</v>
      </c>
      <c r="D29" s="26"/>
      <c r="E29" s="27"/>
      <c r="F29" s="74">
        <v>12269</v>
      </c>
      <c r="G29" s="74">
        <v>12269</v>
      </c>
    </row>
    <row r="30" spans="1:7">
      <c r="A30" s="10" t="s">
        <v>384</v>
      </c>
      <c r="B30" s="11" t="s">
        <v>499</v>
      </c>
      <c r="C30" s="11" t="s">
        <v>11</v>
      </c>
      <c r="D30" s="26"/>
      <c r="E30" s="27"/>
      <c r="F30" s="74">
        <v>2874.9</v>
      </c>
      <c r="G30" s="74">
        <v>2874.9</v>
      </c>
    </row>
    <row r="31" spans="1:7" ht="25.5">
      <c r="A31" s="65" t="s">
        <v>18</v>
      </c>
      <c r="B31" s="66" t="s">
        <v>19</v>
      </c>
      <c r="C31" s="66"/>
      <c r="D31" s="26">
        <f t="shared" ref="D31" si="12">D32+D33</f>
        <v>4831</v>
      </c>
      <c r="E31" s="26">
        <f t="shared" ref="E31:F31" si="13">E32+E33</f>
        <v>4831</v>
      </c>
      <c r="F31" s="74">
        <f t="shared" si="13"/>
        <v>4831</v>
      </c>
      <c r="G31" s="74">
        <f t="shared" ref="G31" si="14">G32+G33</f>
        <v>4830.8999999999996</v>
      </c>
    </row>
    <row r="32" spans="1:7">
      <c r="A32" s="65" t="s">
        <v>8</v>
      </c>
      <c r="B32" s="66" t="s">
        <v>19</v>
      </c>
      <c r="C32" s="66" t="s">
        <v>9</v>
      </c>
      <c r="D32" s="26">
        <v>4653.7</v>
      </c>
      <c r="E32" s="27">
        <v>4653.7</v>
      </c>
      <c r="F32" s="74">
        <v>4653.7</v>
      </c>
      <c r="G32" s="74">
        <v>4653.7</v>
      </c>
    </row>
    <row r="33" spans="1:7">
      <c r="A33" s="65" t="s">
        <v>10</v>
      </c>
      <c r="B33" s="66" t="s">
        <v>19</v>
      </c>
      <c r="C33" s="66" t="s">
        <v>11</v>
      </c>
      <c r="D33" s="28">
        <v>177.3</v>
      </c>
      <c r="E33" s="29">
        <v>177.3</v>
      </c>
      <c r="F33" s="76">
        <v>177.3</v>
      </c>
      <c r="G33" s="76">
        <v>177.2</v>
      </c>
    </row>
    <row r="34" spans="1:7" ht="25.5">
      <c r="A34" s="65" t="s">
        <v>22</v>
      </c>
      <c r="B34" s="66" t="s">
        <v>23</v>
      </c>
      <c r="C34" s="66"/>
      <c r="D34" s="30">
        <f t="shared" ref="D34" si="15">D35+D36</f>
        <v>91346.8</v>
      </c>
      <c r="E34" s="30">
        <f t="shared" ref="E34:F34" si="16">E35+E36</f>
        <v>91346.8</v>
      </c>
      <c r="F34" s="78">
        <f t="shared" si="16"/>
        <v>100121.8</v>
      </c>
      <c r="G34" s="78">
        <f t="shared" ref="G34" si="17">G35+G36</f>
        <v>99063.8</v>
      </c>
    </row>
    <row r="35" spans="1:7">
      <c r="A35" s="65" t="s">
        <v>8</v>
      </c>
      <c r="B35" s="66" t="s">
        <v>23</v>
      </c>
      <c r="C35" s="66" t="s">
        <v>9</v>
      </c>
      <c r="D35" s="30">
        <v>87828</v>
      </c>
      <c r="E35" s="31">
        <v>87809.8</v>
      </c>
      <c r="F35" s="78">
        <v>96606.3</v>
      </c>
      <c r="G35" s="78">
        <v>95965.8</v>
      </c>
    </row>
    <row r="36" spans="1:7">
      <c r="A36" s="65" t="s">
        <v>10</v>
      </c>
      <c r="B36" s="66" t="s">
        <v>23</v>
      </c>
      <c r="C36" s="66" t="s">
        <v>11</v>
      </c>
      <c r="D36" s="30">
        <v>3518.8</v>
      </c>
      <c r="E36" s="31">
        <v>3537</v>
      </c>
      <c r="F36" s="78">
        <v>3515.5</v>
      </c>
      <c r="G36" s="78">
        <v>3098</v>
      </c>
    </row>
    <row r="37" spans="1:7" ht="38.25">
      <c r="A37" s="67" t="s">
        <v>444</v>
      </c>
      <c r="B37" s="66" t="s">
        <v>443</v>
      </c>
      <c r="C37" s="66"/>
      <c r="D37" s="30">
        <v>0</v>
      </c>
      <c r="E37" s="31"/>
      <c r="F37" s="104">
        <f>F38</f>
        <v>786.9</v>
      </c>
      <c r="G37" s="104">
        <f>G38</f>
        <v>786.1</v>
      </c>
    </row>
    <row r="38" spans="1:7">
      <c r="A38" s="65" t="s">
        <v>8</v>
      </c>
      <c r="B38" s="66" t="s">
        <v>443</v>
      </c>
      <c r="C38" s="66" t="s">
        <v>9</v>
      </c>
      <c r="D38" s="30">
        <v>0</v>
      </c>
      <c r="E38" s="31"/>
      <c r="F38" s="105">
        <v>786.9</v>
      </c>
      <c r="G38" s="105">
        <v>786.1</v>
      </c>
    </row>
    <row r="39" spans="1:7" ht="25.5">
      <c r="A39" s="65" t="s">
        <v>422</v>
      </c>
      <c r="B39" s="66" t="s">
        <v>423</v>
      </c>
      <c r="C39" s="66"/>
      <c r="D39" s="30">
        <v>343</v>
      </c>
      <c r="E39" s="31"/>
      <c r="F39" s="104">
        <f>F40</f>
        <v>1422.6</v>
      </c>
      <c r="G39" s="104">
        <f>G40</f>
        <v>1422.6</v>
      </c>
    </row>
    <row r="40" spans="1:7">
      <c r="A40" s="65" t="s">
        <v>8</v>
      </c>
      <c r="B40" s="66" t="s">
        <v>423</v>
      </c>
      <c r="C40" s="66" t="s">
        <v>9</v>
      </c>
      <c r="D40" s="30">
        <v>343</v>
      </c>
      <c r="E40" s="31"/>
      <c r="F40" s="78">
        <v>1422.6</v>
      </c>
      <c r="G40" s="78">
        <v>1422.6</v>
      </c>
    </row>
    <row r="41" spans="1:7" ht="76.5">
      <c r="A41" s="10" t="s">
        <v>493</v>
      </c>
      <c r="B41" s="11" t="s">
        <v>494</v>
      </c>
      <c r="C41" s="11"/>
      <c r="D41" s="30"/>
      <c r="E41" s="31"/>
      <c r="F41" s="77">
        <f>F42+F43</f>
        <v>104063.5</v>
      </c>
      <c r="G41" s="77">
        <f>G42+G43</f>
        <v>104063.5</v>
      </c>
    </row>
    <row r="42" spans="1:7">
      <c r="A42" s="10" t="s">
        <v>391</v>
      </c>
      <c r="B42" s="11" t="s">
        <v>494</v>
      </c>
      <c r="C42" s="11" t="s">
        <v>237</v>
      </c>
      <c r="D42" s="30"/>
      <c r="E42" s="31"/>
      <c r="F42" s="78">
        <v>104053.1</v>
      </c>
      <c r="G42" s="78">
        <v>104053.1</v>
      </c>
    </row>
    <row r="43" spans="1:7">
      <c r="A43" s="10" t="s">
        <v>531</v>
      </c>
      <c r="B43" s="11" t="s">
        <v>494</v>
      </c>
      <c r="C43" s="11">
        <v>540</v>
      </c>
      <c r="D43" s="103"/>
      <c r="E43" s="103"/>
      <c r="F43" s="78">
        <v>10.4</v>
      </c>
      <c r="G43" s="103">
        <v>10.4</v>
      </c>
    </row>
    <row r="44" spans="1:7">
      <c r="A44" s="63" t="s">
        <v>26</v>
      </c>
      <c r="B44" s="64" t="s">
        <v>27</v>
      </c>
      <c r="C44" s="64"/>
      <c r="D44" s="18">
        <f>D47+D53+D56+D58+D66+D74+D45+D64+D62</f>
        <v>426757.3</v>
      </c>
      <c r="E44" s="18">
        <f>E47+E53+E56+E58+E66+E74</f>
        <v>424847.5</v>
      </c>
      <c r="F44" s="15">
        <f>F47+F53+F56+F58+F66+F74+F45+F64+F70+F62+F60+F72+F51+F49</f>
        <v>488402.5</v>
      </c>
      <c r="G44" s="15">
        <f>G47+G53+G56+G58+G66+G74+G45+G64+G70+G62+G60+G72+G51+G49</f>
        <v>477651.09999999992</v>
      </c>
    </row>
    <row r="45" spans="1:7" ht="38.25">
      <c r="A45" s="10" t="s">
        <v>418</v>
      </c>
      <c r="B45" s="11" t="s">
        <v>419</v>
      </c>
      <c r="C45" s="11"/>
      <c r="D45" s="20">
        <f t="shared" ref="D45:G51" si="18">D46</f>
        <v>332.5</v>
      </c>
      <c r="E45" s="21"/>
      <c r="F45" s="77">
        <f t="shared" si="18"/>
        <v>359.1</v>
      </c>
      <c r="G45" s="77">
        <f t="shared" si="18"/>
        <v>354</v>
      </c>
    </row>
    <row r="46" spans="1:7">
      <c r="A46" s="10" t="s">
        <v>380</v>
      </c>
      <c r="B46" s="11" t="s">
        <v>419</v>
      </c>
      <c r="C46" s="11" t="s">
        <v>9</v>
      </c>
      <c r="D46" s="24">
        <v>332.5</v>
      </c>
      <c r="E46" s="25"/>
      <c r="F46" s="101">
        <v>359.1</v>
      </c>
      <c r="G46" s="101">
        <v>354</v>
      </c>
    </row>
    <row r="47" spans="1:7" ht="89.25">
      <c r="A47" s="65" t="s">
        <v>28</v>
      </c>
      <c r="B47" s="66" t="s">
        <v>29</v>
      </c>
      <c r="C47" s="66"/>
      <c r="D47" s="20">
        <f t="shared" si="18"/>
        <v>327132</v>
      </c>
      <c r="E47" s="20">
        <f t="shared" si="18"/>
        <v>325738.40000000002</v>
      </c>
      <c r="F47" s="77">
        <f t="shared" si="18"/>
        <v>380171.7</v>
      </c>
      <c r="G47" s="77">
        <f t="shared" si="18"/>
        <v>373927.1</v>
      </c>
    </row>
    <row r="48" spans="1:7">
      <c r="A48" s="65" t="s">
        <v>8</v>
      </c>
      <c r="B48" s="66" t="s">
        <v>29</v>
      </c>
      <c r="C48" s="66" t="s">
        <v>9</v>
      </c>
      <c r="D48" s="26">
        <v>327132</v>
      </c>
      <c r="E48" s="27">
        <v>325738.40000000002</v>
      </c>
      <c r="F48" s="74">
        <v>380171.7</v>
      </c>
      <c r="G48" s="74">
        <v>373927.1</v>
      </c>
    </row>
    <row r="49" spans="1:7" ht="25.5">
      <c r="A49" s="10" t="s">
        <v>484</v>
      </c>
      <c r="B49" s="11" t="s">
        <v>486</v>
      </c>
      <c r="C49" s="11"/>
      <c r="D49" s="26"/>
      <c r="E49" s="27"/>
      <c r="F49" s="77">
        <f t="shared" si="18"/>
        <v>800</v>
      </c>
      <c r="G49" s="77">
        <f t="shared" si="18"/>
        <v>800</v>
      </c>
    </row>
    <row r="50" spans="1:7">
      <c r="A50" s="10" t="s">
        <v>485</v>
      </c>
      <c r="B50" s="11" t="s">
        <v>486</v>
      </c>
      <c r="C50" s="11" t="s">
        <v>9</v>
      </c>
      <c r="D50" s="26"/>
      <c r="E50" s="27"/>
      <c r="F50" s="74">
        <v>800</v>
      </c>
      <c r="G50" s="74">
        <v>800</v>
      </c>
    </row>
    <row r="51" spans="1:7" ht="25.5">
      <c r="A51" s="10" t="s">
        <v>405</v>
      </c>
      <c r="B51" s="11" t="s">
        <v>503</v>
      </c>
      <c r="C51" s="11"/>
      <c r="D51" s="26"/>
      <c r="E51" s="27"/>
      <c r="F51" s="77">
        <f t="shared" si="18"/>
        <v>3859.7</v>
      </c>
      <c r="G51" s="77">
        <f t="shared" si="18"/>
        <v>3859.7</v>
      </c>
    </row>
    <row r="52" spans="1:7">
      <c r="A52" s="10" t="s">
        <v>380</v>
      </c>
      <c r="B52" s="11" t="s">
        <v>503</v>
      </c>
      <c r="C52" s="11" t="s">
        <v>9</v>
      </c>
      <c r="D52" s="26"/>
      <c r="E52" s="27"/>
      <c r="F52" s="74">
        <v>3859.7</v>
      </c>
      <c r="G52" s="74">
        <v>3859.7</v>
      </c>
    </row>
    <row r="53" spans="1:7" ht="25.5">
      <c r="A53" s="65" t="s">
        <v>18</v>
      </c>
      <c r="B53" s="66" t="s">
        <v>30</v>
      </c>
      <c r="C53" s="66"/>
      <c r="D53" s="26">
        <f t="shared" ref="D53" si="19">D54+D55</f>
        <v>3869.6</v>
      </c>
      <c r="E53" s="26">
        <f t="shared" ref="E53" si="20">E54+E55</f>
        <v>3869.6</v>
      </c>
      <c r="F53" s="74">
        <f t="shared" ref="F53:G53" si="21">F54+F55</f>
        <v>3866.1</v>
      </c>
      <c r="G53" s="74">
        <f t="shared" si="21"/>
        <v>3866.1</v>
      </c>
    </row>
    <row r="54" spans="1:7">
      <c r="A54" s="65" t="s">
        <v>8</v>
      </c>
      <c r="B54" s="66" t="s">
        <v>30</v>
      </c>
      <c r="C54" s="66" t="s">
        <v>9</v>
      </c>
      <c r="D54" s="26">
        <v>3813</v>
      </c>
      <c r="E54" s="27">
        <v>3813</v>
      </c>
      <c r="F54" s="74">
        <v>3809.4</v>
      </c>
      <c r="G54" s="74">
        <v>3809.4</v>
      </c>
    </row>
    <row r="55" spans="1:7">
      <c r="A55" s="65" t="s">
        <v>20</v>
      </c>
      <c r="B55" s="66" t="s">
        <v>30</v>
      </c>
      <c r="C55" s="66" t="s">
        <v>21</v>
      </c>
      <c r="D55" s="26">
        <v>56.6</v>
      </c>
      <c r="E55" s="27">
        <v>56.6</v>
      </c>
      <c r="F55" s="74">
        <v>56.7</v>
      </c>
      <c r="G55" s="74">
        <v>56.7</v>
      </c>
    </row>
    <row r="56" spans="1:7" ht="25.5">
      <c r="A56" s="65" t="s">
        <v>22</v>
      </c>
      <c r="B56" s="66" t="s">
        <v>31</v>
      </c>
      <c r="C56" s="66"/>
      <c r="D56" s="26">
        <f t="shared" ref="D56:E56" si="22">D57</f>
        <v>37325.5</v>
      </c>
      <c r="E56" s="26">
        <f t="shared" si="22"/>
        <v>37496.5</v>
      </c>
      <c r="F56" s="74">
        <f>F57</f>
        <v>38404.400000000001</v>
      </c>
      <c r="G56" s="74">
        <f>G57</f>
        <v>35894.800000000003</v>
      </c>
    </row>
    <row r="57" spans="1:7">
      <c r="A57" s="65" t="s">
        <v>8</v>
      </c>
      <c r="B57" s="66" t="s">
        <v>31</v>
      </c>
      <c r="C57" s="66" t="s">
        <v>9</v>
      </c>
      <c r="D57" s="32">
        <v>37325.5</v>
      </c>
      <c r="E57" s="33">
        <v>37496.5</v>
      </c>
      <c r="F57" s="98">
        <v>38404.400000000001</v>
      </c>
      <c r="G57" s="98">
        <v>35894.800000000003</v>
      </c>
    </row>
    <row r="58" spans="1:7" ht="25.5">
      <c r="A58" s="10" t="s">
        <v>378</v>
      </c>
      <c r="B58" s="11" t="s">
        <v>379</v>
      </c>
      <c r="C58" s="11"/>
      <c r="D58" s="26">
        <f t="shared" ref="D58:G64" si="23">D59</f>
        <v>150</v>
      </c>
      <c r="E58" s="26">
        <f t="shared" si="23"/>
        <v>150</v>
      </c>
      <c r="F58" s="74">
        <f>F59</f>
        <v>150</v>
      </c>
      <c r="G58" s="74">
        <f>G59</f>
        <v>149.80000000000001</v>
      </c>
    </row>
    <row r="59" spans="1:7">
      <c r="A59" s="10" t="s">
        <v>380</v>
      </c>
      <c r="B59" s="11" t="s">
        <v>379</v>
      </c>
      <c r="C59" s="11" t="s">
        <v>9</v>
      </c>
      <c r="D59" s="26">
        <v>150</v>
      </c>
      <c r="E59" s="27">
        <v>150</v>
      </c>
      <c r="F59" s="74">
        <v>150</v>
      </c>
      <c r="G59" s="74">
        <v>149.80000000000001</v>
      </c>
    </row>
    <row r="60" spans="1:7" ht="38.25">
      <c r="A60" s="67" t="s">
        <v>445</v>
      </c>
      <c r="B60" s="13" t="s">
        <v>446</v>
      </c>
      <c r="C60" s="11"/>
      <c r="D60" s="34">
        <v>0</v>
      </c>
      <c r="E60" s="26"/>
      <c r="F60" s="74">
        <f>F61</f>
        <v>938.4</v>
      </c>
      <c r="G60" s="74">
        <f>G61</f>
        <v>929.9</v>
      </c>
    </row>
    <row r="61" spans="1:7">
      <c r="A61" s="65" t="s">
        <v>8</v>
      </c>
      <c r="B61" s="13" t="s">
        <v>446</v>
      </c>
      <c r="C61" s="11">
        <v>610</v>
      </c>
      <c r="D61" s="34">
        <v>0</v>
      </c>
      <c r="E61" s="26"/>
      <c r="F61" s="99">
        <v>938.4</v>
      </c>
      <c r="G61" s="99">
        <v>929.9</v>
      </c>
    </row>
    <row r="62" spans="1:7" ht="25.5">
      <c r="A62" s="65" t="s">
        <v>422</v>
      </c>
      <c r="B62" s="13" t="s">
        <v>424</v>
      </c>
      <c r="C62" s="11"/>
      <c r="D62" s="26">
        <v>330</v>
      </c>
      <c r="E62" s="27"/>
      <c r="F62" s="74">
        <f>F63</f>
        <v>364.1</v>
      </c>
      <c r="G62" s="74">
        <f>G63</f>
        <v>364.1</v>
      </c>
    </row>
    <row r="63" spans="1:7">
      <c r="A63" s="65" t="s">
        <v>8</v>
      </c>
      <c r="B63" s="13" t="s">
        <v>424</v>
      </c>
      <c r="C63" s="11">
        <v>610</v>
      </c>
      <c r="D63" s="26">
        <v>330</v>
      </c>
      <c r="E63" s="27"/>
      <c r="F63" s="74">
        <v>364.1</v>
      </c>
      <c r="G63" s="74">
        <v>364.1</v>
      </c>
    </row>
    <row r="64" spans="1:7" ht="38.25">
      <c r="A64" s="10" t="s">
        <v>416</v>
      </c>
      <c r="B64" s="11" t="s">
        <v>417</v>
      </c>
      <c r="C64" s="11"/>
      <c r="D64" s="26">
        <f t="shared" si="23"/>
        <v>24.7</v>
      </c>
      <c r="E64" s="27"/>
      <c r="F64" s="74">
        <f t="shared" si="23"/>
        <v>28.5</v>
      </c>
      <c r="G64" s="74">
        <f t="shared" si="23"/>
        <v>28.5</v>
      </c>
    </row>
    <row r="65" spans="1:7" ht="25.5">
      <c r="A65" s="10" t="s">
        <v>368</v>
      </c>
      <c r="B65" s="11" t="s">
        <v>417</v>
      </c>
      <c r="C65" s="11" t="s">
        <v>25</v>
      </c>
      <c r="D65" s="35">
        <v>24.7</v>
      </c>
      <c r="E65" s="27"/>
      <c r="F65" s="102">
        <v>28.5</v>
      </c>
      <c r="G65" s="102">
        <v>28.5</v>
      </c>
    </row>
    <row r="66" spans="1:7" ht="89.25">
      <c r="A66" s="65" t="s">
        <v>32</v>
      </c>
      <c r="B66" s="66" t="s">
        <v>33</v>
      </c>
      <c r="C66" s="66"/>
      <c r="D66" s="26">
        <f t="shared" ref="D66" si="24">D67+D68+D69</f>
        <v>27710</v>
      </c>
      <c r="E66" s="26">
        <f t="shared" ref="E66:F66" si="25">E67+E68+E69</f>
        <v>27710</v>
      </c>
      <c r="F66" s="74">
        <f t="shared" si="25"/>
        <v>27634.5</v>
      </c>
      <c r="G66" s="74">
        <f t="shared" ref="G66" si="26">G67+G68+G69</f>
        <v>27319.1</v>
      </c>
    </row>
    <row r="67" spans="1:7" ht="25.5">
      <c r="A67" s="65" t="s">
        <v>16</v>
      </c>
      <c r="B67" s="66" t="s">
        <v>33</v>
      </c>
      <c r="C67" s="66" t="s">
        <v>17</v>
      </c>
      <c r="D67" s="26">
        <v>23139</v>
      </c>
      <c r="E67" s="27">
        <v>23139</v>
      </c>
      <c r="F67" s="74">
        <v>23923.5</v>
      </c>
      <c r="G67" s="74">
        <v>23734.5</v>
      </c>
    </row>
    <row r="68" spans="1:7" ht="25.5">
      <c r="A68" s="65" t="s">
        <v>24</v>
      </c>
      <c r="B68" s="66" t="s">
        <v>33</v>
      </c>
      <c r="C68" s="66" t="s">
        <v>25</v>
      </c>
      <c r="D68" s="26">
        <v>4556</v>
      </c>
      <c r="E68" s="27">
        <v>4566</v>
      </c>
      <c r="F68" s="74">
        <v>3696</v>
      </c>
      <c r="G68" s="74">
        <v>3574.6</v>
      </c>
    </row>
    <row r="69" spans="1:7">
      <c r="A69" s="65" t="s">
        <v>20</v>
      </c>
      <c r="B69" s="66" t="s">
        <v>33</v>
      </c>
      <c r="C69" s="66" t="s">
        <v>21</v>
      </c>
      <c r="D69" s="26">
        <v>15</v>
      </c>
      <c r="E69" s="27">
        <v>5</v>
      </c>
      <c r="F69" s="74">
        <v>15</v>
      </c>
      <c r="G69" s="74">
        <v>10</v>
      </c>
    </row>
    <row r="70" spans="1:7" ht="25.5">
      <c r="A70" s="65" t="s">
        <v>449</v>
      </c>
      <c r="B70" s="66" t="s">
        <v>436</v>
      </c>
      <c r="C70" s="66"/>
      <c r="D70" s="26">
        <v>0</v>
      </c>
      <c r="E70" s="27"/>
      <c r="F70" s="74">
        <f>F71</f>
        <v>191.1</v>
      </c>
      <c r="G70" s="74">
        <f>G71</f>
        <v>191.1</v>
      </c>
    </row>
    <row r="71" spans="1:7" ht="25.5">
      <c r="A71" s="65" t="s">
        <v>24</v>
      </c>
      <c r="B71" s="66" t="s">
        <v>436</v>
      </c>
      <c r="C71" s="66" t="s">
        <v>25</v>
      </c>
      <c r="D71" s="26">
        <v>0</v>
      </c>
      <c r="E71" s="27"/>
      <c r="F71" s="74">
        <v>191.1</v>
      </c>
      <c r="G71" s="74">
        <v>191.1</v>
      </c>
    </row>
    <row r="72" spans="1:7" ht="38.25">
      <c r="A72" s="67" t="s">
        <v>445</v>
      </c>
      <c r="B72" s="66" t="s">
        <v>447</v>
      </c>
      <c r="C72" s="66"/>
      <c r="D72" s="26">
        <v>0</v>
      </c>
      <c r="E72" s="27"/>
      <c r="F72" s="74">
        <f>F73</f>
        <v>60</v>
      </c>
      <c r="G72" s="74">
        <f>G73</f>
        <v>60</v>
      </c>
    </row>
    <row r="73" spans="1:7" ht="25.5">
      <c r="A73" s="65" t="s">
        <v>24</v>
      </c>
      <c r="B73" s="66" t="s">
        <v>447</v>
      </c>
      <c r="C73" s="66" t="s">
        <v>25</v>
      </c>
      <c r="D73" s="26">
        <v>0</v>
      </c>
      <c r="E73" s="27"/>
      <c r="F73" s="74">
        <v>60</v>
      </c>
      <c r="G73" s="74">
        <v>60</v>
      </c>
    </row>
    <row r="74" spans="1:7" ht="51">
      <c r="A74" s="65" t="s">
        <v>34</v>
      </c>
      <c r="B74" s="66" t="s">
        <v>35</v>
      </c>
      <c r="C74" s="66"/>
      <c r="D74" s="26">
        <f t="shared" ref="D74" si="27">D75+D76+D77+D78</f>
        <v>29883</v>
      </c>
      <c r="E74" s="26">
        <f t="shared" ref="E74:F74" si="28">E75+E76+E77+E78</f>
        <v>29883</v>
      </c>
      <c r="F74" s="74">
        <f t="shared" si="28"/>
        <v>31574.9</v>
      </c>
      <c r="G74" s="74">
        <f t="shared" ref="G74" si="29">G75+G76+G77+G78</f>
        <v>29906.9</v>
      </c>
    </row>
    <row r="75" spans="1:7" ht="25.5">
      <c r="A75" s="65" t="s">
        <v>16</v>
      </c>
      <c r="B75" s="66" t="s">
        <v>35</v>
      </c>
      <c r="C75" s="66" t="s">
        <v>17</v>
      </c>
      <c r="D75" s="26">
        <v>20839</v>
      </c>
      <c r="E75" s="27">
        <v>20839</v>
      </c>
      <c r="F75" s="74">
        <v>22530.9</v>
      </c>
      <c r="G75" s="74">
        <v>22530.9</v>
      </c>
    </row>
    <row r="76" spans="1:7" ht="25.5">
      <c r="A76" s="65" t="s">
        <v>24</v>
      </c>
      <c r="B76" s="66" t="s">
        <v>35</v>
      </c>
      <c r="C76" s="66" t="s">
        <v>25</v>
      </c>
      <c r="D76" s="26">
        <v>8384</v>
      </c>
      <c r="E76" s="27">
        <v>8384</v>
      </c>
      <c r="F76" s="74">
        <v>8384</v>
      </c>
      <c r="G76" s="74">
        <v>6998.1</v>
      </c>
    </row>
    <row r="77" spans="1:7" ht="25.5">
      <c r="A77" s="65" t="s">
        <v>36</v>
      </c>
      <c r="B77" s="66" t="s">
        <v>35</v>
      </c>
      <c r="C77" s="66" t="s">
        <v>37</v>
      </c>
      <c r="D77" s="26">
        <v>600</v>
      </c>
      <c r="E77" s="27">
        <v>600</v>
      </c>
      <c r="F77" s="74">
        <v>600</v>
      </c>
      <c r="G77" s="74">
        <v>367.9</v>
      </c>
    </row>
    <row r="78" spans="1:7">
      <c r="A78" s="65" t="s">
        <v>20</v>
      </c>
      <c r="B78" s="66" t="s">
        <v>35</v>
      </c>
      <c r="C78" s="66" t="s">
        <v>21</v>
      </c>
      <c r="D78" s="28">
        <v>60</v>
      </c>
      <c r="E78" s="29">
        <v>60</v>
      </c>
      <c r="F78" s="76">
        <v>60</v>
      </c>
      <c r="G78" s="76">
        <v>10</v>
      </c>
    </row>
    <row r="79" spans="1:7" ht="25.5">
      <c r="A79" s="63" t="s">
        <v>38</v>
      </c>
      <c r="B79" s="64" t="s">
        <v>39</v>
      </c>
      <c r="C79" s="64"/>
      <c r="D79" s="18" t="e">
        <f>D88+D91+#REF!+D80</f>
        <v>#REF!</v>
      </c>
      <c r="E79" s="18" t="e">
        <f>E88+E91+#REF!</f>
        <v>#REF!</v>
      </c>
      <c r="F79" s="15">
        <f>F88+F91+F80+F94+F103+F99+F97+F101+F85+F84</f>
        <v>121782.1</v>
      </c>
      <c r="G79" s="15">
        <f>G88+G91+G80+G94+G103+G99+G97+G101+G85+G84</f>
        <v>120130.7</v>
      </c>
    </row>
    <row r="80" spans="1:7" ht="33.6" customHeight="1">
      <c r="A80" s="10" t="s">
        <v>414</v>
      </c>
      <c r="B80" s="11" t="s">
        <v>415</v>
      </c>
      <c r="C80" s="11"/>
      <c r="D80" s="30">
        <f t="shared" ref="D80" si="30">D81+D82</f>
        <v>91.199999999999989</v>
      </c>
      <c r="E80" s="18"/>
      <c r="F80" s="78">
        <f t="shared" ref="F80" si="31">F81+F82</f>
        <v>91.199999999999989</v>
      </c>
      <c r="G80" s="78">
        <f t="shared" ref="G80" si="32">G81+G82</f>
        <v>91.199999999999989</v>
      </c>
    </row>
    <row r="81" spans="1:7">
      <c r="A81" s="10" t="s">
        <v>380</v>
      </c>
      <c r="B81" s="11" t="s">
        <v>415</v>
      </c>
      <c r="C81" s="11" t="s">
        <v>9</v>
      </c>
      <c r="D81" s="30">
        <v>41.8</v>
      </c>
      <c r="E81" s="18"/>
      <c r="F81" s="78">
        <v>41.8</v>
      </c>
      <c r="G81" s="78">
        <v>41.8</v>
      </c>
    </row>
    <row r="82" spans="1:7">
      <c r="A82" s="10" t="s">
        <v>384</v>
      </c>
      <c r="B82" s="11" t="s">
        <v>415</v>
      </c>
      <c r="C82" s="11" t="s">
        <v>11</v>
      </c>
      <c r="D82" s="30">
        <v>49.4</v>
      </c>
      <c r="E82" s="18"/>
      <c r="F82" s="78">
        <v>49.4</v>
      </c>
      <c r="G82" s="78">
        <v>49.4</v>
      </c>
    </row>
    <row r="83" spans="1:7" ht="25.5">
      <c r="A83" s="10" t="s">
        <v>484</v>
      </c>
      <c r="B83" s="11" t="s">
        <v>487</v>
      </c>
      <c r="C83" s="11"/>
      <c r="D83" s="30"/>
      <c r="E83" s="18"/>
      <c r="F83" s="74">
        <f>F84</f>
        <v>100</v>
      </c>
      <c r="G83" s="74">
        <f>G84</f>
        <v>100</v>
      </c>
    </row>
    <row r="84" spans="1:7">
      <c r="A84" s="10" t="s">
        <v>482</v>
      </c>
      <c r="B84" s="11" t="s">
        <v>487</v>
      </c>
      <c r="C84" s="11" t="s">
        <v>11</v>
      </c>
      <c r="D84" s="30"/>
      <c r="E84" s="18"/>
      <c r="F84" s="78">
        <v>100</v>
      </c>
      <c r="G84" s="78">
        <v>100</v>
      </c>
    </row>
    <row r="85" spans="1:7" ht="25.5">
      <c r="A85" s="10" t="s">
        <v>405</v>
      </c>
      <c r="B85" s="11" t="s">
        <v>500</v>
      </c>
      <c r="C85" s="11"/>
      <c r="D85" s="30"/>
      <c r="E85" s="18"/>
      <c r="F85" s="78">
        <f t="shared" ref="F85" si="33">F86+F87</f>
        <v>169.8</v>
      </c>
      <c r="G85" s="78">
        <f t="shared" ref="G85" si="34">G86+G87</f>
        <v>169.8</v>
      </c>
    </row>
    <row r="86" spans="1:7">
      <c r="A86" s="10" t="s">
        <v>380</v>
      </c>
      <c r="B86" s="11" t="s">
        <v>500</v>
      </c>
      <c r="C86" s="11" t="s">
        <v>9</v>
      </c>
      <c r="D86" s="30"/>
      <c r="E86" s="18"/>
      <c r="F86" s="78">
        <v>152.4</v>
      </c>
      <c r="G86" s="78">
        <v>152.4</v>
      </c>
    </row>
    <row r="87" spans="1:7">
      <c r="A87" s="10" t="s">
        <v>384</v>
      </c>
      <c r="B87" s="11" t="s">
        <v>500</v>
      </c>
      <c r="C87" s="11" t="s">
        <v>11</v>
      </c>
      <c r="D87" s="30"/>
      <c r="E87" s="18"/>
      <c r="F87" s="78">
        <v>17.399999999999999</v>
      </c>
      <c r="G87" s="78">
        <v>17.399999999999999</v>
      </c>
    </row>
    <row r="88" spans="1:7" ht="25.5">
      <c r="A88" s="65" t="s">
        <v>18</v>
      </c>
      <c r="B88" s="66" t="s">
        <v>40</v>
      </c>
      <c r="C88" s="66"/>
      <c r="D88" s="30">
        <f t="shared" ref="D88" si="35">D89+D90</f>
        <v>386.3</v>
      </c>
      <c r="E88" s="30">
        <f t="shared" ref="E88:F88" si="36">E89+E90</f>
        <v>386.3</v>
      </c>
      <c r="F88" s="78">
        <f t="shared" si="36"/>
        <v>371.1</v>
      </c>
      <c r="G88" s="78">
        <f t="shared" ref="G88" si="37">G89+G90</f>
        <v>371.1</v>
      </c>
    </row>
    <row r="89" spans="1:7">
      <c r="A89" s="65" t="s">
        <v>8</v>
      </c>
      <c r="B89" s="66" t="s">
        <v>40</v>
      </c>
      <c r="C89" s="66" t="s">
        <v>9</v>
      </c>
      <c r="D89" s="30">
        <v>61.8</v>
      </c>
      <c r="E89" s="31">
        <v>61.8</v>
      </c>
      <c r="F89" s="78">
        <v>70.099999999999994</v>
      </c>
      <c r="G89" s="78">
        <v>70.099999999999994</v>
      </c>
    </row>
    <row r="90" spans="1:7">
      <c r="A90" s="65" t="s">
        <v>10</v>
      </c>
      <c r="B90" s="66" t="s">
        <v>40</v>
      </c>
      <c r="C90" s="66" t="s">
        <v>11</v>
      </c>
      <c r="D90" s="30">
        <v>324.5</v>
      </c>
      <c r="E90" s="31">
        <v>324.5</v>
      </c>
      <c r="F90" s="78">
        <v>301</v>
      </c>
      <c r="G90" s="78">
        <v>301</v>
      </c>
    </row>
    <row r="91" spans="1:7" ht="63.75">
      <c r="A91" s="65" t="s">
        <v>41</v>
      </c>
      <c r="B91" s="66" t="s">
        <v>42</v>
      </c>
      <c r="C91" s="66"/>
      <c r="D91" s="30">
        <f>D92+D93</f>
        <v>120437.1</v>
      </c>
      <c r="E91" s="30">
        <f t="shared" ref="E91:F91" si="38">E92+E93</f>
        <v>120266.1</v>
      </c>
      <c r="F91" s="78">
        <f t="shared" si="38"/>
        <v>116253</v>
      </c>
      <c r="G91" s="78">
        <f t="shared" ref="G91" si="39">G92+G93</f>
        <v>114601.59999999999</v>
      </c>
    </row>
    <row r="92" spans="1:7">
      <c r="A92" s="65" t="s">
        <v>8</v>
      </c>
      <c r="B92" s="66" t="s">
        <v>42</v>
      </c>
      <c r="C92" s="66" t="s">
        <v>9</v>
      </c>
      <c r="D92" s="30">
        <v>36642</v>
      </c>
      <c r="E92" s="31">
        <v>36642</v>
      </c>
      <c r="F92" s="78">
        <v>33296.1</v>
      </c>
      <c r="G92" s="78">
        <v>32847.199999999997</v>
      </c>
    </row>
    <row r="93" spans="1:7">
      <c r="A93" s="65" t="s">
        <v>10</v>
      </c>
      <c r="B93" s="66" t="s">
        <v>42</v>
      </c>
      <c r="C93" s="66" t="s">
        <v>11</v>
      </c>
      <c r="D93" s="30">
        <v>83795.100000000006</v>
      </c>
      <c r="E93" s="31">
        <v>83624.100000000006</v>
      </c>
      <c r="F93" s="78">
        <v>82956.899999999994</v>
      </c>
      <c r="G93" s="78">
        <v>81754.399999999994</v>
      </c>
    </row>
    <row r="94" spans="1:7" ht="38.25">
      <c r="A94" s="67" t="s">
        <v>445</v>
      </c>
      <c r="B94" s="66" t="s">
        <v>448</v>
      </c>
      <c r="C94" s="66"/>
      <c r="D94" s="36">
        <v>0</v>
      </c>
      <c r="E94" s="36"/>
      <c r="F94" s="100">
        <v>214.7</v>
      </c>
      <c r="G94" s="100">
        <v>214.7</v>
      </c>
    </row>
    <row r="95" spans="1:7">
      <c r="A95" s="65" t="s">
        <v>8</v>
      </c>
      <c r="B95" s="66" t="s">
        <v>448</v>
      </c>
      <c r="C95" s="66" t="s">
        <v>9</v>
      </c>
      <c r="D95" s="34">
        <v>0</v>
      </c>
      <c r="E95" s="34"/>
      <c r="F95" s="99">
        <v>17.7</v>
      </c>
      <c r="G95" s="99">
        <v>17.7</v>
      </c>
    </row>
    <row r="96" spans="1:7">
      <c r="A96" s="65" t="s">
        <v>10</v>
      </c>
      <c r="B96" s="66" t="s">
        <v>448</v>
      </c>
      <c r="C96" s="66" t="s">
        <v>11</v>
      </c>
      <c r="D96" s="24">
        <v>0</v>
      </c>
      <c r="E96" s="24"/>
      <c r="F96" s="101">
        <v>197</v>
      </c>
      <c r="G96" s="101">
        <v>197</v>
      </c>
    </row>
    <row r="97" spans="1:7" ht="30.6" customHeight="1">
      <c r="A97" s="10" t="s">
        <v>481</v>
      </c>
      <c r="B97" s="11" t="s">
        <v>483</v>
      </c>
      <c r="C97" s="11"/>
      <c r="D97" s="37"/>
      <c r="E97" s="37"/>
      <c r="F97" s="78">
        <f>F98</f>
        <v>509.1</v>
      </c>
      <c r="G97" s="78">
        <f>G98</f>
        <v>509.1</v>
      </c>
    </row>
    <row r="98" spans="1:7">
      <c r="A98" s="10" t="s">
        <v>482</v>
      </c>
      <c r="B98" s="11" t="s">
        <v>483</v>
      </c>
      <c r="C98" s="11" t="s">
        <v>11</v>
      </c>
      <c r="D98" s="37"/>
      <c r="E98" s="37"/>
      <c r="F98" s="101">
        <v>509.1</v>
      </c>
      <c r="G98" s="101">
        <v>509.1</v>
      </c>
    </row>
    <row r="99" spans="1:7" ht="25.5">
      <c r="A99" s="10" t="s">
        <v>451</v>
      </c>
      <c r="B99" s="11" t="s">
        <v>452</v>
      </c>
      <c r="C99" s="11"/>
      <c r="D99" s="19"/>
      <c r="E99" s="19"/>
      <c r="F99" s="78">
        <f t="shared" ref="D99:G103" si="40">F100</f>
        <v>2566.6999999999998</v>
      </c>
      <c r="G99" s="78">
        <f t="shared" si="40"/>
        <v>2566.6999999999998</v>
      </c>
    </row>
    <row r="100" spans="1:7">
      <c r="A100" s="10" t="s">
        <v>384</v>
      </c>
      <c r="B100" s="11" t="s">
        <v>452</v>
      </c>
      <c r="C100" s="11" t="s">
        <v>11</v>
      </c>
      <c r="D100" s="19"/>
      <c r="E100" s="19"/>
      <c r="F100" s="97">
        <v>2566.6999999999998</v>
      </c>
      <c r="G100" s="97">
        <v>2566.6999999999998</v>
      </c>
    </row>
    <row r="101" spans="1:7" ht="25.5">
      <c r="A101" s="10" t="s">
        <v>405</v>
      </c>
      <c r="B101" s="11" t="s">
        <v>501</v>
      </c>
      <c r="C101" s="11"/>
      <c r="D101" s="19"/>
      <c r="E101" s="19"/>
      <c r="F101" s="78">
        <f t="shared" si="40"/>
        <v>1267.0999999999999</v>
      </c>
      <c r="G101" s="78">
        <f t="shared" si="40"/>
        <v>1267.0999999999999</v>
      </c>
    </row>
    <row r="102" spans="1:7">
      <c r="A102" s="10" t="s">
        <v>384</v>
      </c>
      <c r="B102" s="11" t="s">
        <v>501</v>
      </c>
      <c r="C102" s="11" t="s">
        <v>11</v>
      </c>
      <c r="D102" s="19"/>
      <c r="E102" s="19"/>
      <c r="F102" s="97">
        <v>1267.0999999999999</v>
      </c>
      <c r="G102" s="97">
        <v>1267.0999999999999</v>
      </c>
    </row>
    <row r="103" spans="1:7" ht="25.5">
      <c r="A103" s="65" t="s">
        <v>18</v>
      </c>
      <c r="B103" s="66" t="s">
        <v>43</v>
      </c>
      <c r="C103" s="66"/>
      <c r="D103" s="30">
        <f t="shared" si="40"/>
        <v>239.4</v>
      </c>
      <c r="E103" s="30">
        <f t="shared" si="40"/>
        <v>239.4</v>
      </c>
      <c r="F103" s="78">
        <f t="shared" si="40"/>
        <v>239.4</v>
      </c>
      <c r="G103" s="78">
        <f t="shared" si="40"/>
        <v>239.4</v>
      </c>
    </row>
    <row r="104" spans="1:7">
      <c r="A104" s="65" t="s">
        <v>10</v>
      </c>
      <c r="B104" s="66" t="s">
        <v>43</v>
      </c>
      <c r="C104" s="66" t="s">
        <v>11</v>
      </c>
      <c r="D104" s="30">
        <v>239.4</v>
      </c>
      <c r="E104" s="31">
        <v>239.4</v>
      </c>
      <c r="F104" s="78">
        <v>239.4</v>
      </c>
      <c r="G104" s="78">
        <v>239.4</v>
      </c>
    </row>
    <row r="105" spans="1:7" ht="25.5">
      <c r="A105" s="63" t="s">
        <v>44</v>
      </c>
      <c r="B105" s="64" t="s">
        <v>45</v>
      </c>
      <c r="C105" s="64"/>
      <c r="D105" s="38">
        <f>D106+D109+D113</f>
        <v>39417.760000000002</v>
      </c>
      <c r="E105" s="38">
        <f>E106+E109+E113</f>
        <v>39417.800000000003</v>
      </c>
      <c r="F105" s="85">
        <f>F106+F109+F113</f>
        <v>44055.299999999996</v>
      </c>
      <c r="G105" s="85">
        <f>G106+G109+G113</f>
        <v>43916.800000000003</v>
      </c>
    </row>
    <row r="106" spans="1:7" ht="63.75">
      <c r="A106" s="65" t="s">
        <v>46</v>
      </c>
      <c r="B106" s="66" t="s">
        <v>47</v>
      </c>
      <c r="C106" s="66"/>
      <c r="D106" s="26">
        <f t="shared" ref="D106" si="41">D107+D108</f>
        <v>5131.8999999999996</v>
      </c>
      <c r="E106" s="26">
        <f t="shared" ref="E106:F106" si="42">E107+E108</f>
        <v>5131</v>
      </c>
      <c r="F106" s="74">
        <f t="shared" si="42"/>
        <v>5410.2</v>
      </c>
      <c r="G106" s="74">
        <f t="shared" ref="G106" si="43">G107+G108</f>
        <v>5409.6</v>
      </c>
    </row>
    <row r="107" spans="1:7" ht="25.5">
      <c r="A107" s="65" t="s">
        <v>48</v>
      </c>
      <c r="B107" s="66" t="s">
        <v>47</v>
      </c>
      <c r="C107" s="66" t="s">
        <v>49</v>
      </c>
      <c r="D107" s="39">
        <v>5052.8999999999996</v>
      </c>
      <c r="E107" s="26">
        <v>5042</v>
      </c>
      <c r="F107" s="81">
        <v>5331.8</v>
      </c>
      <c r="G107" s="81">
        <v>5331.8</v>
      </c>
    </row>
    <row r="108" spans="1:7" ht="25.5">
      <c r="A108" s="65" t="s">
        <v>24</v>
      </c>
      <c r="B108" s="66" t="s">
        <v>47</v>
      </c>
      <c r="C108" s="66" t="s">
        <v>25</v>
      </c>
      <c r="D108" s="39">
        <v>79</v>
      </c>
      <c r="E108" s="26">
        <v>89</v>
      </c>
      <c r="F108" s="81">
        <v>78.400000000000006</v>
      </c>
      <c r="G108" s="81">
        <v>77.8</v>
      </c>
    </row>
    <row r="109" spans="1:7" ht="38.25">
      <c r="A109" s="65" t="s">
        <v>50</v>
      </c>
      <c r="B109" s="66" t="s">
        <v>51</v>
      </c>
      <c r="C109" s="66"/>
      <c r="D109" s="26">
        <f t="shared" ref="D109" si="44">D110+D111+D112</f>
        <v>34141.96</v>
      </c>
      <c r="E109" s="26">
        <f t="shared" ref="E109:F109" si="45">E110+E111+E112</f>
        <v>34142.9</v>
      </c>
      <c r="F109" s="74">
        <f t="shared" si="45"/>
        <v>38501.199999999997</v>
      </c>
      <c r="G109" s="74">
        <f t="shared" ref="G109" si="46">G110+G111+G112</f>
        <v>38363.300000000003</v>
      </c>
    </row>
    <row r="110" spans="1:7" ht="25.5">
      <c r="A110" s="65" t="s">
        <v>16</v>
      </c>
      <c r="B110" s="66" t="s">
        <v>51</v>
      </c>
      <c r="C110" s="66" t="s">
        <v>17</v>
      </c>
      <c r="D110" s="39">
        <v>31413.9</v>
      </c>
      <c r="E110" s="26">
        <v>31413.9</v>
      </c>
      <c r="F110" s="81">
        <v>35779.699999999997</v>
      </c>
      <c r="G110" s="81">
        <v>35779.699999999997</v>
      </c>
    </row>
    <row r="111" spans="1:7" ht="25.5">
      <c r="A111" s="65" t="s">
        <v>24</v>
      </c>
      <c r="B111" s="66" t="s">
        <v>51</v>
      </c>
      <c r="C111" s="66" t="s">
        <v>25</v>
      </c>
      <c r="D111" s="39">
        <v>2693.06</v>
      </c>
      <c r="E111" s="26">
        <v>2694</v>
      </c>
      <c r="F111" s="81">
        <v>2703.2</v>
      </c>
      <c r="G111" s="81">
        <v>2566.8000000000002</v>
      </c>
    </row>
    <row r="112" spans="1:7">
      <c r="A112" s="65" t="s">
        <v>20</v>
      </c>
      <c r="B112" s="66" t="s">
        <v>51</v>
      </c>
      <c r="C112" s="66" t="s">
        <v>21</v>
      </c>
      <c r="D112" s="39">
        <v>35</v>
      </c>
      <c r="E112" s="26">
        <v>35</v>
      </c>
      <c r="F112" s="81">
        <v>18.3</v>
      </c>
      <c r="G112" s="81">
        <v>16.8</v>
      </c>
    </row>
    <row r="113" spans="1:7" ht="25.5">
      <c r="A113" s="65" t="s">
        <v>18</v>
      </c>
      <c r="B113" s="66" t="s">
        <v>52</v>
      </c>
      <c r="C113" s="66"/>
      <c r="D113" s="26">
        <f t="shared" ref="D113:G113" si="47">D114</f>
        <v>143.9</v>
      </c>
      <c r="E113" s="26">
        <f t="shared" si="47"/>
        <v>143.9</v>
      </c>
      <c r="F113" s="74">
        <f t="shared" si="47"/>
        <v>143.9</v>
      </c>
      <c r="G113" s="74">
        <f t="shared" si="47"/>
        <v>143.9</v>
      </c>
    </row>
    <row r="114" spans="1:7">
      <c r="A114" s="65" t="s">
        <v>20</v>
      </c>
      <c r="B114" s="66" t="s">
        <v>52</v>
      </c>
      <c r="C114" s="66" t="s">
        <v>21</v>
      </c>
      <c r="D114" s="39">
        <v>143.9</v>
      </c>
      <c r="E114" s="28">
        <v>143.9</v>
      </c>
      <c r="F114" s="81">
        <v>143.9</v>
      </c>
      <c r="G114" s="81">
        <v>143.9</v>
      </c>
    </row>
    <row r="115" spans="1:7">
      <c r="A115" s="63" t="s">
        <v>53</v>
      </c>
      <c r="B115" s="64" t="s">
        <v>54</v>
      </c>
      <c r="C115" s="64"/>
      <c r="D115" s="18">
        <f t="shared" ref="D115" si="48">D116+D118+D120</f>
        <v>2816.2</v>
      </c>
      <c r="E115" s="18">
        <f t="shared" ref="E115:F115" si="49">E116+E118+E120</f>
        <v>2816.2</v>
      </c>
      <c r="F115" s="15">
        <f t="shared" si="49"/>
        <v>5580.2</v>
      </c>
      <c r="G115" s="15">
        <f>G116+G118+G120</f>
        <v>4211.8999999999996</v>
      </c>
    </row>
    <row r="116" spans="1:7" ht="38.25">
      <c r="A116" s="10" t="s">
        <v>381</v>
      </c>
      <c r="B116" s="11" t="s">
        <v>382</v>
      </c>
      <c r="C116" s="11"/>
      <c r="D116" s="30">
        <f t="shared" ref="D116:G116" si="50">D117</f>
        <v>916.2</v>
      </c>
      <c r="E116" s="30">
        <f t="shared" si="50"/>
        <v>916.2</v>
      </c>
      <c r="F116" s="78">
        <f t="shared" si="50"/>
        <v>4320.2</v>
      </c>
      <c r="G116" s="78">
        <f t="shared" si="50"/>
        <v>2982.9</v>
      </c>
    </row>
    <row r="117" spans="1:7">
      <c r="A117" s="10" t="s">
        <v>380</v>
      </c>
      <c r="B117" s="11" t="s">
        <v>382</v>
      </c>
      <c r="C117" s="11" t="s">
        <v>9</v>
      </c>
      <c r="D117" s="30">
        <v>916.2</v>
      </c>
      <c r="E117" s="31">
        <v>916.2</v>
      </c>
      <c r="F117" s="78">
        <v>4320.2</v>
      </c>
      <c r="G117" s="78">
        <v>2982.9</v>
      </c>
    </row>
    <row r="118" spans="1:7" ht="38.25">
      <c r="A118" s="65" t="s">
        <v>55</v>
      </c>
      <c r="B118" s="66" t="s">
        <v>56</v>
      </c>
      <c r="C118" s="66"/>
      <c r="D118" s="20">
        <f t="shared" ref="D118:G118" si="51">D119</f>
        <v>1824</v>
      </c>
      <c r="E118" s="20">
        <f t="shared" si="51"/>
        <v>1824</v>
      </c>
      <c r="F118" s="77">
        <f t="shared" si="51"/>
        <v>1184</v>
      </c>
      <c r="G118" s="77">
        <f t="shared" si="51"/>
        <v>1170.8</v>
      </c>
    </row>
    <row r="119" spans="1:7">
      <c r="A119" s="65" t="s">
        <v>8</v>
      </c>
      <c r="B119" s="66" t="s">
        <v>56</v>
      </c>
      <c r="C119" s="66" t="s">
        <v>9</v>
      </c>
      <c r="D119" s="26">
        <v>1824</v>
      </c>
      <c r="E119" s="27">
        <v>1824</v>
      </c>
      <c r="F119" s="74">
        <v>1184</v>
      </c>
      <c r="G119" s="74">
        <v>1170.8</v>
      </c>
    </row>
    <row r="120" spans="1:7">
      <c r="A120" s="65" t="s">
        <v>57</v>
      </c>
      <c r="B120" s="66" t="s">
        <v>58</v>
      </c>
      <c r="C120" s="66"/>
      <c r="D120" s="26">
        <f t="shared" ref="D120:G120" si="52">D121</f>
        <v>76</v>
      </c>
      <c r="E120" s="26">
        <f t="shared" si="52"/>
        <v>76</v>
      </c>
      <c r="F120" s="74">
        <f t="shared" si="52"/>
        <v>76</v>
      </c>
      <c r="G120" s="74">
        <f t="shared" si="52"/>
        <v>58.2</v>
      </c>
    </row>
    <row r="121" spans="1:7">
      <c r="A121" s="65" t="s">
        <v>8</v>
      </c>
      <c r="B121" s="66" t="s">
        <v>58</v>
      </c>
      <c r="C121" s="66" t="s">
        <v>9</v>
      </c>
      <c r="D121" s="26">
        <v>76</v>
      </c>
      <c r="E121" s="27">
        <v>76</v>
      </c>
      <c r="F121" s="74">
        <v>76</v>
      </c>
      <c r="G121" s="74">
        <v>58.2</v>
      </c>
    </row>
    <row r="122" spans="1:7" ht="25.5">
      <c r="A122" s="63" t="s">
        <v>59</v>
      </c>
      <c r="B122" s="64" t="s">
        <v>60</v>
      </c>
      <c r="C122" s="64"/>
      <c r="D122" s="40" t="e">
        <f>D127+D129+D135+D141+D131+D145</f>
        <v>#REF!</v>
      </c>
      <c r="E122" s="40" t="e">
        <f t="shared" ref="E122" si="53">E127+E129+E135+E141</f>
        <v>#REF!</v>
      </c>
      <c r="F122" s="84">
        <f>F127+F123+F129+F135+F133+F138+F141+F131+F145+F143+F147+F125</f>
        <v>17524.499999999996</v>
      </c>
      <c r="G122" s="84">
        <f>G127+G123+G129+G135+G133+G138+G141+G131+G145+G143+G147+G125</f>
        <v>17403.600000000002</v>
      </c>
    </row>
    <row r="123" spans="1:7" ht="38.25">
      <c r="A123" s="65" t="s">
        <v>438</v>
      </c>
      <c r="B123" s="66" t="s">
        <v>437</v>
      </c>
      <c r="C123" s="66"/>
      <c r="D123" s="26">
        <v>0</v>
      </c>
      <c r="E123" s="27"/>
      <c r="F123" s="78">
        <f t="shared" ref="F123:G125" si="54">F124</f>
        <v>2280</v>
      </c>
      <c r="G123" s="78">
        <f t="shared" si="54"/>
        <v>2280</v>
      </c>
    </row>
    <row r="124" spans="1:7">
      <c r="A124" s="65" t="s">
        <v>10</v>
      </c>
      <c r="B124" s="66" t="s">
        <v>437</v>
      </c>
      <c r="C124" s="66" t="s">
        <v>11</v>
      </c>
      <c r="D124" s="26">
        <v>0</v>
      </c>
      <c r="E124" s="27"/>
      <c r="F124" s="74">
        <v>2280</v>
      </c>
      <c r="G124" s="74">
        <v>2280</v>
      </c>
    </row>
    <row r="125" spans="1:7" ht="25.5">
      <c r="A125" s="10" t="s">
        <v>405</v>
      </c>
      <c r="B125" s="11" t="s">
        <v>502</v>
      </c>
      <c r="C125" s="11"/>
      <c r="D125" s="26"/>
      <c r="E125" s="27"/>
      <c r="F125" s="78">
        <f t="shared" si="54"/>
        <v>15.7</v>
      </c>
      <c r="G125" s="78">
        <f t="shared" si="54"/>
        <v>15.7</v>
      </c>
    </row>
    <row r="126" spans="1:7">
      <c r="A126" s="10" t="s">
        <v>384</v>
      </c>
      <c r="B126" s="11" t="s">
        <v>502</v>
      </c>
      <c r="C126" s="11" t="s">
        <v>11</v>
      </c>
      <c r="D126" s="26"/>
      <c r="E126" s="27"/>
      <c r="F126" s="74">
        <v>15.7</v>
      </c>
      <c r="G126" s="74">
        <v>15.7</v>
      </c>
    </row>
    <row r="127" spans="1:7" ht="25.5">
      <c r="A127" s="65" t="s">
        <v>18</v>
      </c>
      <c r="B127" s="66" t="s">
        <v>61</v>
      </c>
      <c r="C127" s="66"/>
      <c r="D127" s="26">
        <f t="shared" ref="D127:G133" si="55">D128</f>
        <v>173.2</v>
      </c>
      <c r="E127" s="27">
        <v>173.2</v>
      </c>
      <c r="F127" s="74">
        <f t="shared" si="55"/>
        <v>173.2</v>
      </c>
      <c r="G127" s="74">
        <f t="shared" si="55"/>
        <v>173.2</v>
      </c>
    </row>
    <row r="128" spans="1:7">
      <c r="A128" s="65" t="s">
        <v>10</v>
      </c>
      <c r="B128" s="66" t="s">
        <v>61</v>
      </c>
      <c r="C128" s="66" t="s">
        <v>11</v>
      </c>
      <c r="D128" s="26">
        <v>173.2</v>
      </c>
      <c r="E128" s="27">
        <v>173.2</v>
      </c>
      <c r="F128" s="74">
        <v>173.2</v>
      </c>
      <c r="G128" s="74">
        <v>173.2</v>
      </c>
    </row>
    <row r="129" spans="1:7" ht="51">
      <c r="A129" s="65" t="s">
        <v>62</v>
      </c>
      <c r="B129" s="66" t="s">
        <v>63</v>
      </c>
      <c r="C129" s="66"/>
      <c r="D129" s="26">
        <f t="shared" si="55"/>
        <v>3824.2</v>
      </c>
      <c r="E129" s="26">
        <f t="shared" si="55"/>
        <v>3824.2</v>
      </c>
      <c r="F129" s="74">
        <f t="shared" si="55"/>
        <v>3824.2</v>
      </c>
      <c r="G129" s="74">
        <f>G130</f>
        <v>3705.4</v>
      </c>
    </row>
    <row r="130" spans="1:7">
      <c r="A130" s="65" t="s">
        <v>10</v>
      </c>
      <c r="B130" s="66" t="s">
        <v>63</v>
      </c>
      <c r="C130" s="66" t="s">
        <v>11</v>
      </c>
      <c r="D130" s="26">
        <v>3824.2</v>
      </c>
      <c r="E130" s="27">
        <v>3824.2</v>
      </c>
      <c r="F130" s="74">
        <v>3824.2</v>
      </c>
      <c r="G130" s="74">
        <v>3705.4</v>
      </c>
    </row>
    <row r="131" spans="1:7" ht="32.450000000000003" customHeight="1">
      <c r="A131" s="10" t="s">
        <v>412</v>
      </c>
      <c r="B131" s="11" t="s">
        <v>413</v>
      </c>
      <c r="C131" s="11"/>
      <c r="D131" s="26">
        <f t="shared" si="55"/>
        <v>22.8</v>
      </c>
      <c r="E131" s="27"/>
      <c r="F131" s="74">
        <f t="shared" si="55"/>
        <v>22.8</v>
      </c>
      <c r="G131" s="74">
        <f t="shared" si="55"/>
        <v>22.8</v>
      </c>
    </row>
    <row r="132" spans="1:7">
      <c r="A132" s="10" t="s">
        <v>384</v>
      </c>
      <c r="B132" s="11" t="s">
        <v>413</v>
      </c>
      <c r="C132" s="11" t="s">
        <v>11</v>
      </c>
      <c r="D132" s="41">
        <v>22.8</v>
      </c>
      <c r="E132" s="27"/>
      <c r="F132" s="96">
        <v>22.8</v>
      </c>
      <c r="G132" s="96">
        <v>22.8</v>
      </c>
    </row>
    <row r="133" spans="1:7" ht="25.5">
      <c r="A133" s="65" t="s">
        <v>64</v>
      </c>
      <c r="B133" s="13" t="s">
        <v>439</v>
      </c>
      <c r="C133" s="11"/>
      <c r="D133" s="42">
        <v>0</v>
      </c>
      <c r="E133" s="27"/>
      <c r="F133" s="74">
        <f t="shared" si="55"/>
        <v>4680.3</v>
      </c>
      <c r="G133" s="74">
        <f t="shared" si="55"/>
        <v>4678.2</v>
      </c>
    </row>
    <row r="134" spans="1:7" ht="25.5">
      <c r="A134" s="65" t="s">
        <v>36</v>
      </c>
      <c r="B134" s="13" t="s">
        <v>439</v>
      </c>
      <c r="C134" s="11">
        <v>320</v>
      </c>
      <c r="D134" s="42">
        <v>0</v>
      </c>
      <c r="E134" s="27"/>
      <c r="F134" s="99">
        <v>4680.3</v>
      </c>
      <c r="G134" s="99">
        <v>4678.2</v>
      </c>
    </row>
    <row r="135" spans="1:7" ht="25.5">
      <c r="A135" s="65" t="s">
        <v>64</v>
      </c>
      <c r="B135" s="66" t="s">
        <v>65</v>
      </c>
      <c r="C135" s="66"/>
      <c r="D135" s="26">
        <f>D137+D136</f>
        <v>66.099999999999994</v>
      </c>
      <c r="E135" s="26">
        <f t="shared" ref="E135" si="56">E137</f>
        <v>140</v>
      </c>
      <c r="F135" s="74">
        <f>F137+F136</f>
        <v>66.099999999999994</v>
      </c>
      <c r="G135" s="74">
        <f>G137+G136</f>
        <v>66.099999999999994</v>
      </c>
    </row>
    <row r="136" spans="1:7" ht="25.5">
      <c r="A136" s="10" t="s">
        <v>368</v>
      </c>
      <c r="B136" s="11" t="s">
        <v>65</v>
      </c>
      <c r="C136" s="11" t="s">
        <v>25</v>
      </c>
      <c r="D136" s="26">
        <v>31</v>
      </c>
      <c r="E136" s="27"/>
      <c r="F136" s="74">
        <v>31</v>
      </c>
      <c r="G136" s="74">
        <v>31</v>
      </c>
    </row>
    <row r="137" spans="1:7" ht="25.5">
      <c r="A137" s="65" t="s">
        <v>36</v>
      </c>
      <c r="B137" s="66" t="s">
        <v>65</v>
      </c>
      <c r="C137" s="66" t="s">
        <v>37</v>
      </c>
      <c r="D137" s="26">
        <v>35.1</v>
      </c>
      <c r="E137" s="27">
        <v>140</v>
      </c>
      <c r="F137" s="74">
        <v>35.1</v>
      </c>
      <c r="G137" s="74">
        <v>35.1</v>
      </c>
    </row>
    <row r="138" spans="1:7" ht="25.5">
      <c r="A138" s="65" t="s">
        <v>64</v>
      </c>
      <c r="B138" s="66" t="s">
        <v>440</v>
      </c>
      <c r="C138" s="66"/>
      <c r="D138" s="26">
        <v>0</v>
      </c>
      <c r="E138" s="27"/>
      <c r="F138" s="74">
        <v>5904.4</v>
      </c>
      <c r="G138" s="74">
        <v>5904.4</v>
      </c>
    </row>
    <row r="139" spans="1:7">
      <c r="A139" s="65" t="s">
        <v>8</v>
      </c>
      <c r="B139" s="66" t="s">
        <v>440</v>
      </c>
      <c r="C139" s="66" t="s">
        <v>9</v>
      </c>
      <c r="D139" s="26">
        <v>0</v>
      </c>
      <c r="E139" s="27"/>
      <c r="F139" s="74">
        <v>5835.1</v>
      </c>
      <c r="G139" s="74">
        <v>5835.1</v>
      </c>
    </row>
    <row r="140" spans="1:7">
      <c r="A140" s="10" t="s">
        <v>384</v>
      </c>
      <c r="B140" s="66" t="s">
        <v>440</v>
      </c>
      <c r="C140" s="66" t="s">
        <v>11</v>
      </c>
      <c r="D140" s="26">
        <v>0</v>
      </c>
      <c r="E140" s="27"/>
      <c r="F140" s="74">
        <v>69.3</v>
      </c>
      <c r="G140" s="74">
        <v>69.3</v>
      </c>
    </row>
    <row r="141" spans="1:7" ht="25.5">
      <c r="A141" s="65" t="s">
        <v>64</v>
      </c>
      <c r="B141" s="66" t="s">
        <v>66</v>
      </c>
      <c r="C141" s="66"/>
      <c r="D141" s="26" t="e">
        <f>D142+#REF!</f>
        <v>#REF!</v>
      </c>
      <c r="E141" s="26" t="e">
        <f>E142+#REF!</f>
        <v>#REF!</v>
      </c>
      <c r="F141" s="74">
        <f>F142</f>
        <v>80.3</v>
      </c>
      <c r="G141" s="74">
        <f>G142</f>
        <v>80.3</v>
      </c>
    </row>
    <row r="142" spans="1:7">
      <c r="A142" s="65" t="s">
        <v>8</v>
      </c>
      <c r="B142" s="66" t="s">
        <v>66</v>
      </c>
      <c r="C142" s="66" t="s">
        <v>9</v>
      </c>
      <c r="D142" s="26">
        <v>90.3</v>
      </c>
      <c r="E142" s="27">
        <v>50</v>
      </c>
      <c r="F142" s="74">
        <v>80.3</v>
      </c>
      <c r="G142" s="74">
        <v>80.3</v>
      </c>
    </row>
    <row r="143" spans="1:7" ht="25.5">
      <c r="A143" s="65" t="s">
        <v>64</v>
      </c>
      <c r="B143" s="66" t="s">
        <v>441</v>
      </c>
      <c r="C143" s="66"/>
      <c r="D143" s="32">
        <v>0</v>
      </c>
      <c r="E143" s="33"/>
      <c r="F143" s="98">
        <f>F144</f>
        <v>412.7</v>
      </c>
      <c r="G143" s="98">
        <f>G144</f>
        <v>412.7</v>
      </c>
    </row>
    <row r="144" spans="1:7">
      <c r="A144" s="10" t="s">
        <v>384</v>
      </c>
      <c r="B144" s="66" t="s">
        <v>441</v>
      </c>
      <c r="C144" s="66" t="s">
        <v>11</v>
      </c>
      <c r="D144" s="32">
        <v>0</v>
      </c>
      <c r="E144" s="33"/>
      <c r="F144" s="98">
        <v>412.7</v>
      </c>
      <c r="G144" s="98">
        <v>412.7</v>
      </c>
    </row>
    <row r="145" spans="1:7">
      <c r="A145" s="10" t="s">
        <v>410</v>
      </c>
      <c r="B145" s="11" t="s">
        <v>411</v>
      </c>
      <c r="C145" s="11"/>
      <c r="D145" s="26">
        <f>D146</f>
        <v>34</v>
      </c>
      <c r="E145" s="26"/>
      <c r="F145" s="74">
        <f>F146</f>
        <v>34.799999999999997</v>
      </c>
      <c r="G145" s="74">
        <f>G146</f>
        <v>34.799999999999997</v>
      </c>
    </row>
    <row r="146" spans="1:7">
      <c r="A146" s="10" t="s">
        <v>384</v>
      </c>
      <c r="B146" s="11" t="s">
        <v>411</v>
      </c>
      <c r="C146" s="11" t="s">
        <v>11</v>
      </c>
      <c r="D146" s="28">
        <v>34</v>
      </c>
      <c r="E146" s="28"/>
      <c r="F146" s="76">
        <v>34.799999999999997</v>
      </c>
      <c r="G146" s="76">
        <v>34.799999999999997</v>
      </c>
    </row>
    <row r="147" spans="1:7" ht="25.5">
      <c r="A147" s="10" t="s">
        <v>64</v>
      </c>
      <c r="B147" s="11" t="s">
        <v>453</v>
      </c>
      <c r="C147" s="11"/>
      <c r="D147" s="19"/>
      <c r="E147" s="19"/>
      <c r="F147" s="74">
        <f t="shared" ref="F147" si="57">F148+F149</f>
        <v>30</v>
      </c>
      <c r="G147" s="74">
        <f t="shared" ref="G147" si="58">G148+G149</f>
        <v>30</v>
      </c>
    </row>
    <row r="148" spans="1:7">
      <c r="A148" s="10" t="s">
        <v>380</v>
      </c>
      <c r="B148" s="11" t="s">
        <v>453</v>
      </c>
      <c r="C148" s="11" t="s">
        <v>9</v>
      </c>
      <c r="D148" s="19"/>
      <c r="E148" s="19"/>
      <c r="F148" s="97">
        <v>10</v>
      </c>
      <c r="G148" s="97">
        <v>10</v>
      </c>
    </row>
    <row r="149" spans="1:7">
      <c r="A149" s="10" t="s">
        <v>384</v>
      </c>
      <c r="B149" s="11" t="s">
        <v>453</v>
      </c>
      <c r="C149" s="11" t="s">
        <v>11</v>
      </c>
      <c r="D149" s="19"/>
      <c r="E149" s="19"/>
      <c r="F149" s="97">
        <v>20</v>
      </c>
      <c r="G149" s="97">
        <v>20</v>
      </c>
    </row>
    <row r="150" spans="1:7" ht="25.5">
      <c r="A150" s="63" t="s">
        <v>67</v>
      </c>
      <c r="B150" s="64" t="s">
        <v>68</v>
      </c>
      <c r="C150" s="64"/>
      <c r="D150" s="18">
        <f t="shared" ref="D150:E150" si="59">D151</f>
        <v>68870.7</v>
      </c>
      <c r="E150" s="18">
        <f t="shared" si="59"/>
        <v>68870.7</v>
      </c>
      <c r="F150" s="15">
        <f>F151</f>
        <v>69596.500000000015</v>
      </c>
      <c r="G150" s="15">
        <f>G151</f>
        <v>69596.500000000015</v>
      </c>
    </row>
    <row r="151" spans="1:7" ht="25.5">
      <c r="A151" s="63" t="s">
        <v>69</v>
      </c>
      <c r="B151" s="64" t="s">
        <v>70</v>
      </c>
      <c r="C151" s="64"/>
      <c r="D151" s="18">
        <f t="shared" ref="D151" si="60">D152+D156+D158+D160+D164+D167+D171</f>
        <v>68870.7</v>
      </c>
      <c r="E151" s="18">
        <f t="shared" ref="E151" si="61">E152+E156+E158+E160+E164+E167+E171</f>
        <v>68870.7</v>
      </c>
      <c r="F151" s="15">
        <f>F152+F156+F158+F160+F164+F167+F171+F169+F162</f>
        <v>69596.500000000015</v>
      </c>
      <c r="G151" s="15">
        <f>G152+G156+G158+G160+G164+G167+G171+G169+G162</f>
        <v>69596.500000000015</v>
      </c>
    </row>
    <row r="152" spans="1:7" ht="27.75" customHeight="1">
      <c r="A152" s="65" t="s">
        <v>71</v>
      </c>
      <c r="B152" s="66" t="s">
        <v>72</v>
      </c>
      <c r="C152" s="66"/>
      <c r="D152" s="30">
        <f t="shared" ref="D152" si="62">D153+D154+D155</f>
        <v>800</v>
      </c>
      <c r="E152" s="30">
        <f t="shared" ref="E152:F152" si="63">E153+E154+E155</f>
        <v>800</v>
      </c>
      <c r="F152" s="78">
        <f t="shared" si="63"/>
        <v>800</v>
      </c>
      <c r="G152" s="78">
        <f t="shared" ref="G152" si="64">G153+G154+G155</f>
        <v>800</v>
      </c>
    </row>
    <row r="153" spans="1:7" ht="27.75" customHeight="1">
      <c r="A153" s="65" t="s">
        <v>24</v>
      </c>
      <c r="B153" s="66" t="s">
        <v>72</v>
      </c>
      <c r="C153" s="66" t="s">
        <v>25</v>
      </c>
      <c r="D153" s="30">
        <v>200</v>
      </c>
      <c r="E153" s="31">
        <v>200</v>
      </c>
      <c r="F153" s="78">
        <v>200</v>
      </c>
      <c r="G153" s="78">
        <v>200</v>
      </c>
    </row>
    <row r="154" spans="1:7">
      <c r="A154" s="10" t="s">
        <v>380</v>
      </c>
      <c r="B154" s="11" t="s">
        <v>72</v>
      </c>
      <c r="C154" s="11" t="s">
        <v>9</v>
      </c>
      <c r="D154" s="30">
        <v>100</v>
      </c>
      <c r="E154" s="31">
        <v>100</v>
      </c>
      <c r="F154" s="78">
        <v>100</v>
      </c>
      <c r="G154" s="78">
        <v>100</v>
      </c>
    </row>
    <row r="155" spans="1:7">
      <c r="A155" s="65" t="s">
        <v>10</v>
      </c>
      <c r="B155" s="66" t="s">
        <v>72</v>
      </c>
      <c r="C155" s="66" t="s">
        <v>11</v>
      </c>
      <c r="D155" s="30">
        <v>500</v>
      </c>
      <c r="E155" s="31">
        <v>500</v>
      </c>
      <c r="F155" s="78">
        <v>500</v>
      </c>
      <c r="G155" s="78">
        <v>500</v>
      </c>
    </row>
    <row r="156" spans="1:7" ht="25.5">
      <c r="A156" s="65" t="s">
        <v>73</v>
      </c>
      <c r="B156" s="66" t="s">
        <v>74</v>
      </c>
      <c r="C156" s="66"/>
      <c r="D156" s="20">
        <f t="shared" ref="D156:G156" si="65">D157</f>
        <v>170</v>
      </c>
      <c r="E156" s="20">
        <f t="shared" si="65"/>
        <v>170</v>
      </c>
      <c r="F156" s="77">
        <f t="shared" si="65"/>
        <v>170</v>
      </c>
      <c r="G156" s="77">
        <f t="shared" si="65"/>
        <v>170</v>
      </c>
    </row>
    <row r="157" spans="1:7">
      <c r="A157" s="65" t="s">
        <v>10</v>
      </c>
      <c r="B157" s="66" t="s">
        <v>74</v>
      </c>
      <c r="C157" s="66" t="s">
        <v>11</v>
      </c>
      <c r="D157" s="26">
        <v>170</v>
      </c>
      <c r="E157" s="27">
        <v>170</v>
      </c>
      <c r="F157" s="74">
        <v>170</v>
      </c>
      <c r="G157" s="74">
        <v>170</v>
      </c>
    </row>
    <row r="158" spans="1:7" ht="38.25">
      <c r="A158" s="65" t="s">
        <v>75</v>
      </c>
      <c r="B158" s="66" t="s">
        <v>76</v>
      </c>
      <c r="C158" s="66"/>
      <c r="D158" s="26">
        <f t="shared" ref="D158:G158" si="66">D159</f>
        <v>6037</v>
      </c>
      <c r="E158" s="26">
        <f t="shared" si="66"/>
        <v>6037</v>
      </c>
      <c r="F158" s="74">
        <f t="shared" si="66"/>
        <v>6037</v>
      </c>
      <c r="G158" s="74">
        <f t="shared" si="66"/>
        <v>6037</v>
      </c>
    </row>
    <row r="159" spans="1:7">
      <c r="A159" s="65" t="s">
        <v>10</v>
      </c>
      <c r="B159" s="66" t="s">
        <v>76</v>
      </c>
      <c r="C159" s="66" t="s">
        <v>11</v>
      </c>
      <c r="D159" s="26">
        <v>6037</v>
      </c>
      <c r="E159" s="27">
        <v>6037</v>
      </c>
      <c r="F159" s="74">
        <v>6037</v>
      </c>
      <c r="G159" s="74">
        <v>6037</v>
      </c>
    </row>
    <row r="160" spans="1:7" ht="25.5">
      <c r="A160" s="65" t="s">
        <v>77</v>
      </c>
      <c r="B160" s="66" t="s">
        <v>78</v>
      </c>
      <c r="C160" s="66"/>
      <c r="D160" s="26">
        <f t="shared" ref="D160:G160" si="67">D161</f>
        <v>1900</v>
      </c>
      <c r="E160" s="26">
        <f t="shared" si="67"/>
        <v>1900</v>
      </c>
      <c r="F160" s="74">
        <f t="shared" si="67"/>
        <v>1900</v>
      </c>
      <c r="G160" s="74">
        <f t="shared" si="67"/>
        <v>1900</v>
      </c>
    </row>
    <row r="161" spans="1:7">
      <c r="A161" s="65" t="s">
        <v>10</v>
      </c>
      <c r="B161" s="66" t="s">
        <v>78</v>
      </c>
      <c r="C161" s="66" t="s">
        <v>11</v>
      </c>
      <c r="D161" s="26">
        <v>1900</v>
      </c>
      <c r="E161" s="27">
        <v>1900</v>
      </c>
      <c r="F161" s="74">
        <v>1900</v>
      </c>
      <c r="G161" s="74">
        <v>1900</v>
      </c>
    </row>
    <row r="162" spans="1:7" ht="25.5">
      <c r="A162" s="10" t="s">
        <v>484</v>
      </c>
      <c r="B162" s="11" t="s">
        <v>489</v>
      </c>
      <c r="C162" s="11"/>
      <c r="D162" s="26"/>
      <c r="E162" s="27"/>
      <c r="F162" s="74">
        <f t="shared" ref="F162:G162" si="68">F163</f>
        <v>100</v>
      </c>
      <c r="G162" s="74">
        <f t="shared" si="68"/>
        <v>100</v>
      </c>
    </row>
    <row r="163" spans="1:7">
      <c r="A163" s="10" t="s">
        <v>482</v>
      </c>
      <c r="B163" s="11" t="s">
        <v>489</v>
      </c>
      <c r="C163" s="11" t="s">
        <v>11</v>
      </c>
      <c r="D163" s="26"/>
      <c r="E163" s="27"/>
      <c r="F163" s="74">
        <v>100</v>
      </c>
      <c r="G163" s="74">
        <v>100</v>
      </c>
    </row>
    <row r="164" spans="1:7" ht="25.5">
      <c r="A164" s="10" t="s">
        <v>366</v>
      </c>
      <c r="B164" s="11" t="s">
        <v>383</v>
      </c>
      <c r="C164" s="9"/>
      <c r="D164" s="26">
        <f t="shared" ref="D164:E164" si="69">D166</f>
        <v>2000</v>
      </c>
      <c r="E164" s="26">
        <f t="shared" si="69"/>
        <v>2000</v>
      </c>
      <c r="F164" s="74">
        <f>F165+F166</f>
        <v>479.9</v>
      </c>
      <c r="G164" s="74">
        <f>G165+G166</f>
        <v>479.9</v>
      </c>
    </row>
    <row r="165" spans="1:7" ht="89.25">
      <c r="A165" s="10" t="s">
        <v>454</v>
      </c>
      <c r="B165" s="11" t="s">
        <v>383</v>
      </c>
      <c r="C165" s="11" t="s">
        <v>455</v>
      </c>
      <c r="D165" s="26"/>
      <c r="E165" s="27"/>
      <c r="F165" s="74">
        <v>146.9</v>
      </c>
      <c r="G165" s="74">
        <v>146.9</v>
      </c>
    </row>
    <row r="166" spans="1:7">
      <c r="A166" s="10" t="s">
        <v>384</v>
      </c>
      <c r="B166" s="11" t="s">
        <v>383</v>
      </c>
      <c r="C166" s="11" t="s">
        <v>11</v>
      </c>
      <c r="D166" s="26">
        <v>2000</v>
      </c>
      <c r="E166" s="27">
        <v>2000</v>
      </c>
      <c r="F166" s="74">
        <v>333</v>
      </c>
      <c r="G166" s="74">
        <v>333</v>
      </c>
    </row>
    <row r="167" spans="1:7" ht="25.5">
      <c r="A167" s="65" t="s">
        <v>79</v>
      </c>
      <c r="B167" s="66" t="s">
        <v>80</v>
      </c>
      <c r="C167" s="66"/>
      <c r="D167" s="26">
        <f t="shared" ref="D167:G169" si="70">D168</f>
        <v>56138.9</v>
      </c>
      <c r="E167" s="26">
        <f t="shared" si="70"/>
        <v>56138.9</v>
      </c>
      <c r="F167" s="74">
        <f t="shared" si="70"/>
        <v>57660.9</v>
      </c>
      <c r="G167" s="74">
        <f t="shared" si="70"/>
        <v>57660.9</v>
      </c>
    </row>
    <row r="168" spans="1:7">
      <c r="A168" s="65" t="s">
        <v>10</v>
      </c>
      <c r="B168" s="66" t="s">
        <v>80</v>
      </c>
      <c r="C168" s="66" t="s">
        <v>11</v>
      </c>
      <c r="D168" s="26">
        <v>56138.9</v>
      </c>
      <c r="E168" s="27">
        <v>56138.9</v>
      </c>
      <c r="F168" s="74">
        <v>57660.9</v>
      </c>
      <c r="G168" s="74">
        <v>57660.9</v>
      </c>
    </row>
    <row r="169" spans="1:7" ht="25.5">
      <c r="A169" s="10" t="s">
        <v>405</v>
      </c>
      <c r="B169" s="11" t="s">
        <v>504</v>
      </c>
      <c r="C169" s="11"/>
      <c r="D169" s="26"/>
      <c r="E169" s="27"/>
      <c r="F169" s="74">
        <f t="shared" si="70"/>
        <v>469.1</v>
      </c>
      <c r="G169" s="74">
        <f t="shared" si="70"/>
        <v>469.1</v>
      </c>
    </row>
    <row r="170" spans="1:7">
      <c r="A170" s="10" t="s">
        <v>384</v>
      </c>
      <c r="B170" s="11" t="s">
        <v>504</v>
      </c>
      <c r="C170" s="11" t="s">
        <v>11</v>
      </c>
      <c r="D170" s="26"/>
      <c r="E170" s="27"/>
      <c r="F170" s="74">
        <v>469.1</v>
      </c>
      <c r="G170" s="74">
        <v>469.1</v>
      </c>
    </row>
    <row r="171" spans="1:7" ht="25.5">
      <c r="A171" s="65" t="s">
        <v>18</v>
      </c>
      <c r="B171" s="66" t="s">
        <v>81</v>
      </c>
      <c r="C171" s="66"/>
      <c r="D171" s="26">
        <f t="shared" ref="D171:E171" si="71">D172</f>
        <v>1824.8</v>
      </c>
      <c r="E171" s="26">
        <f t="shared" si="71"/>
        <v>1824.8</v>
      </c>
      <c r="F171" s="74">
        <f>F172</f>
        <v>1979.6</v>
      </c>
      <c r="G171" s="74">
        <f>G172</f>
        <v>1979.6</v>
      </c>
    </row>
    <row r="172" spans="1:7">
      <c r="A172" s="65" t="s">
        <v>10</v>
      </c>
      <c r="B172" s="66" t="s">
        <v>81</v>
      </c>
      <c r="C172" s="66" t="s">
        <v>11</v>
      </c>
      <c r="D172" s="26">
        <v>1824.8</v>
      </c>
      <c r="E172" s="27">
        <v>1824.8</v>
      </c>
      <c r="F172" s="74">
        <v>1979.6</v>
      </c>
      <c r="G172" s="74">
        <v>1979.6</v>
      </c>
    </row>
    <row r="173" spans="1:7">
      <c r="A173" s="63" t="s">
        <v>82</v>
      </c>
      <c r="B173" s="64" t="s">
        <v>83</v>
      </c>
      <c r="C173" s="64"/>
      <c r="D173" s="40" t="e">
        <f>D174+D183+D194+D197+D208</f>
        <v>#REF!</v>
      </c>
      <c r="E173" s="40">
        <f>E174+E183+E194+E197+E208</f>
        <v>129290.4</v>
      </c>
      <c r="F173" s="84">
        <f>F174+F183+F194+F197+F208</f>
        <v>146766.6</v>
      </c>
      <c r="G173" s="84">
        <f>G174+G183+G194+G197+G208</f>
        <v>146766.6</v>
      </c>
    </row>
    <row r="174" spans="1:7" ht="25.5">
      <c r="A174" s="63" t="s">
        <v>84</v>
      </c>
      <c r="B174" s="64" t="s">
        <v>85</v>
      </c>
      <c r="C174" s="64"/>
      <c r="D174" s="40" t="e">
        <f>D175+D181+#REF!</f>
        <v>#REF!</v>
      </c>
      <c r="E174" s="40">
        <f>E175+E181</f>
        <v>26144</v>
      </c>
      <c r="F174" s="84">
        <f>F175+F181+F179+F177</f>
        <v>27860.5</v>
      </c>
      <c r="G174" s="84">
        <f>G175+G181+G179+G177</f>
        <v>27860.5</v>
      </c>
    </row>
    <row r="175" spans="1:7" ht="38.25">
      <c r="A175" s="65" t="s">
        <v>86</v>
      </c>
      <c r="B175" s="66" t="s">
        <v>87</v>
      </c>
      <c r="C175" s="66"/>
      <c r="D175" s="26">
        <f t="shared" ref="D175:G175" si="72">D176</f>
        <v>26120</v>
      </c>
      <c r="E175" s="26">
        <f t="shared" si="72"/>
        <v>26120</v>
      </c>
      <c r="F175" s="74">
        <f t="shared" si="72"/>
        <v>27473.1</v>
      </c>
      <c r="G175" s="74">
        <f t="shared" si="72"/>
        <v>27473.1</v>
      </c>
    </row>
    <row r="176" spans="1:7">
      <c r="A176" s="65" t="s">
        <v>8</v>
      </c>
      <c r="B176" s="66" t="s">
        <v>87</v>
      </c>
      <c r="C176" s="66" t="s">
        <v>9</v>
      </c>
      <c r="D176" s="26">
        <v>26120</v>
      </c>
      <c r="E176" s="27">
        <v>26120</v>
      </c>
      <c r="F176" s="74">
        <v>27473.1</v>
      </c>
      <c r="G176" s="74">
        <v>27473.1</v>
      </c>
    </row>
    <row r="177" spans="1:7" ht="25.5">
      <c r="A177" s="10" t="s">
        <v>511</v>
      </c>
      <c r="B177" s="11" t="s">
        <v>512</v>
      </c>
      <c r="C177" s="11"/>
      <c r="D177" s="26"/>
      <c r="E177" s="27"/>
      <c r="F177" s="74">
        <f>F178</f>
        <v>13.2</v>
      </c>
      <c r="G177" s="74">
        <f>G178</f>
        <v>13.2</v>
      </c>
    </row>
    <row r="178" spans="1:7">
      <c r="A178" s="10" t="s">
        <v>485</v>
      </c>
      <c r="B178" s="11" t="s">
        <v>512</v>
      </c>
      <c r="C178" s="11" t="s">
        <v>9</v>
      </c>
      <c r="D178" s="26"/>
      <c r="E178" s="27"/>
      <c r="F178" s="74">
        <v>13.2</v>
      </c>
      <c r="G178" s="74">
        <v>13.2</v>
      </c>
    </row>
    <row r="179" spans="1:7" ht="25.5">
      <c r="A179" s="10" t="s">
        <v>405</v>
      </c>
      <c r="B179" s="11" t="s">
        <v>505</v>
      </c>
      <c r="C179" s="11"/>
      <c r="D179" s="41"/>
      <c r="E179" s="27"/>
      <c r="F179" s="74">
        <f>F180</f>
        <v>348.7</v>
      </c>
      <c r="G179" s="74">
        <f>G180</f>
        <v>348.7</v>
      </c>
    </row>
    <row r="180" spans="1:7">
      <c r="A180" s="10" t="s">
        <v>380</v>
      </c>
      <c r="B180" s="11" t="s">
        <v>505</v>
      </c>
      <c r="C180" s="11" t="s">
        <v>9</v>
      </c>
      <c r="D180" s="41"/>
      <c r="E180" s="27"/>
      <c r="F180" s="96">
        <v>348.7</v>
      </c>
      <c r="G180" s="96">
        <v>348.7</v>
      </c>
    </row>
    <row r="181" spans="1:7" ht="25.5">
      <c r="A181" s="65" t="s">
        <v>18</v>
      </c>
      <c r="B181" s="66" t="s">
        <v>88</v>
      </c>
      <c r="C181" s="66"/>
      <c r="D181" s="26">
        <f t="shared" ref="D181:G181" si="73">D182</f>
        <v>24</v>
      </c>
      <c r="E181" s="26">
        <f t="shared" si="73"/>
        <v>24</v>
      </c>
      <c r="F181" s="74">
        <f t="shared" si="73"/>
        <v>25.5</v>
      </c>
      <c r="G181" s="74">
        <f t="shared" si="73"/>
        <v>25.5</v>
      </c>
    </row>
    <row r="182" spans="1:7">
      <c r="A182" s="65" t="s">
        <v>8</v>
      </c>
      <c r="B182" s="66" t="s">
        <v>88</v>
      </c>
      <c r="C182" s="66" t="s">
        <v>9</v>
      </c>
      <c r="D182" s="26">
        <v>24</v>
      </c>
      <c r="E182" s="27">
        <v>24</v>
      </c>
      <c r="F182" s="74">
        <v>25.5</v>
      </c>
      <c r="G182" s="74">
        <v>25.5</v>
      </c>
    </row>
    <row r="183" spans="1:7" ht="38.25">
      <c r="A183" s="63" t="s">
        <v>89</v>
      </c>
      <c r="B183" s="64" t="s">
        <v>90</v>
      </c>
      <c r="C183" s="64"/>
      <c r="D183" s="40">
        <f t="shared" ref="D183" si="74">D184+D186+D188+D192</f>
        <v>85137.3</v>
      </c>
      <c r="E183" s="40">
        <f t="shared" ref="E183" si="75">E184+E186+E188+E192</f>
        <v>85137.3</v>
      </c>
      <c r="F183" s="84">
        <f>F184+F186+F188+F192+F190</f>
        <v>98584.1</v>
      </c>
      <c r="G183" s="84">
        <f>G184+G186+G188+G192+G190</f>
        <v>98584.1</v>
      </c>
    </row>
    <row r="184" spans="1:7">
      <c r="A184" s="65" t="s">
        <v>91</v>
      </c>
      <c r="B184" s="66" t="s">
        <v>92</v>
      </c>
      <c r="C184" s="66"/>
      <c r="D184" s="26">
        <f t="shared" ref="D184:G184" si="76">D185</f>
        <v>100</v>
      </c>
      <c r="E184" s="26">
        <f t="shared" si="76"/>
        <v>100</v>
      </c>
      <c r="F184" s="74">
        <f t="shared" si="76"/>
        <v>47.3</v>
      </c>
      <c r="G184" s="74">
        <f t="shared" si="76"/>
        <v>47.3</v>
      </c>
    </row>
    <row r="185" spans="1:7">
      <c r="A185" s="65" t="s">
        <v>10</v>
      </c>
      <c r="B185" s="66" t="s">
        <v>92</v>
      </c>
      <c r="C185" s="66" t="s">
        <v>11</v>
      </c>
      <c r="D185" s="26">
        <v>100</v>
      </c>
      <c r="E185" s="27">
        <v>100</v>
      </c>
      <c r="F185" s="74">
        <v>47.3</v>
      </c>
      <c r="G185" s="74">
        <v>47.3</v>
      </c>
    </row>
    <row r="186" spans="1:7" ht="38.25">
      <c r="A186" s="65" t="s">
        <v>93</v>
      </c>
      <c r="B186" s="66" t="s">
        <v>94</v>
      </c>
      <c r="C186" s="66"/>
      <c r="D186" s="26">
        <f t="shared" ref="D186:G186" si="77">D187</f>
        <v>77279.5</v>
      </c>
      <c r="E186" s="26">
        <f t="shared" si="77"/>
        <v>77279.5</v>
      </c>
      <c r="F186" s="74">
        <f t="shared" si="77"/>
        <v>82474.8</v>
      </c>
      <c r="G186" s="74">
        <f t="shared" si="77"/>
        <v>82474.8</v>
      </c>
    </row>
    <row r="187" spans="1:7">
      <c r="A187" s="65" t="s">
        <v>10</v>
      </c>
      <c r="B187" s="66" t="s">
        <v>94</v>
      </c>
      <c r="C187" s="66" t="s">
        <v>11</v>
      </c>
      <c r="D187" s="26">
        <v>77279.5</v>
      </c>
      <c r="E187" s="27">
        <v>77279.5</v>
      </c>
      <c r="F187" s="74">
        <v>82474.8</v>
      </c>
      <c r="G187" s="74">
        <v>82474.8</v>
      </c>
    </row>
    <row r="188" spans="1:7" ht="38.25">
      <c r="A188" s="65" t="s">
        <v>95</v>
      </c>
      <c r="B188" s="66" t="s">
        <v>96</v>
      </c>
      <c r="C188" s="66"/>
      <c r="D188" s="26">
        <f t="shared" ref="D188:G190" si="78">D189</f>
        <v>7131.7</v>
      </c>
      <c r="E188" s="26">
        <f t="shared" si="78"/>
        <v>7131.7</v>
      </c>
      <c r="F188" s="74">
        <f t="shared" si="78"/>
        <v>6481.7</v>
      </c>
      <c r="G188" s="74">
        <f t="shared" si="78"/>
        <v>6481.7</v>
      </c>
    </row>
    <row r="189" spans="1:7">
      <c r="A189" s="65" t="s">
        <v>10</v>
      </c>
      <c r="B189" s="66" t="s">
        <v>96</v>
      </c>
      <c r="C189" s="66" t="s">
        <v>11</v>
      </c>
      <c r="D189" s="26">
        <v>7131.7</v>
      </c>
      <c r="E189" s="27">
        <v>7131.7</v>
      </c>
      <c r="F189" s="74">
        <v>6481.7</v>
      </c>
      <c r="G189" s="74">
        <v>6481.7</v>
      </c>
    </row>
    <row r="190" spans="1:7" ht="25.5">
      <c r="A190" s="10" t="s">
        <v>405</v>
      </c>
      <c r="B190" s="11" t="s">
        <v>506</v>
      </c>
      <c r="C190" s="11"/>
      <c r="D190" s="26"/>
      <c r="E190" s="27"/>
      <c r="F190" s="74">
        <f t="shared" si="78"/>
        <v>8954.2000000000007</v>
      </c>
      <c r="G190" s="74">
        <f t="shared" si="78"/>
        <v>8954.2000000000007</v>
      </c>
    </row>
    <row r="191" spans="1:7">
      <c r="A191" s="10" t="s">
        <v>384</v>
      </c>
      <c r="B191" s="11" t="s">
        <v>506</v>
      </c>
      <c r="C191" s="11" t="s">
        <v>11</v>
      </c>
      <c r="D191" s="26"/>
      <c r="E191" s="27"/>
      <c r="F191" s="74">
        <v>8954.2000000000007</v>
      </c>
      <c r="G191" s="74">
        <v>8954.2000000000007</v>
      </c>
    </row>
    <row r="192" spans="1:7" ht="25.5">
      <c r="A192" s="65" t="s">
        <v>18</v>
      </c>
      <c r="B192" s="66" t="s">
        <v>97</v>
      </c>
      <c r="C192" s="66"/>
      <c r="D192" s="26">
        <f t="shared" ref="D192:G192" si="79">D193</f>
        <v>626.1</v>
      </c>
      <c r="E192" s="26">
        <f t="shared" si="79"/>
        <v>626.1</v>
      </c>
      <c r="F192" s="74">
        <f t="shared" si="79"/>
        <v>626.1</v>
      </c>
      <c r="G192" s="74">
        <f t="shared" si="79"/>
        <v>626.1</v>
      </c>
    </row>
    <row r="193" spans="1:7">
      <c r="A193" s="65" t="s">
        <v>10</v>
      </c>
      <c r="B193" s="66" t="s">
        <v>97</v>
      </c>
      <c r="C193" s="66" t="s">
        <v>11</v>
      </c>
      <c r="D193" s="26">
        <v>626.1</v>
      </c>
      <c r="E193" s="27">
        <v>626.1</v>
      </c>
      <c r="F193" s="74">
        <v>626.1</v>
      </c>
      <c r="G193" s="74">
        <v>626.1</v>
      </c>
    </row>
    <row r="194" spans="1:7" ht="25.5">
      <c r="A194" s="63" t="s">
        <v>98</v>
      </c>
      <c r="B194" s="64" t="s">
        <v>99</v>
      </c>
      <c r="C194" s="64"/>
      <c r="D194" s="40">
        <f t="shared" ref="D194:G195" si="80">D195</f>
        <v>50</v>
      </c>
      <c r="E194" s="40">
        <f t="shared" si="80"/>
        <v>50</v>
      </c>
      <c r="F194" s="84">
        <f t="shared" si="80"/>
        <v>50</v>
      </c>
      <c r="G194" s="84">
        <f t="shared" si="80"/>
        <v>50</v>
      </c>
    </row>
    <row r="195" spans="1:7" ht="25.5">
      <c r="A195" s="65" t="s">
        <v>100</v>
      </c>
      <c r="B195" s="66" t="s">
        <v>101</v>
      </c>
      <c r="C195" s="66"/>
      <c r="D195" s="28">
        <f t="shared" si="80"/>
        <v>50</v>
      </c>
      <c r="E195" s="28">
        <f t="shared" si="80"/>
        <v>50</v>
      </c>
      <c r="F195" s="76">
        <f t="shared" si="80"/>
        <v>50</v>
      </c>
      <c r="G195" s="76">
        <f t="shared" si="80"/>
        <v>50</v>
      </c>
    </row>
    <row r="196" spans="1:7" ht="25.5">
      <c r="A196" s="65" t="s">
        <v>24</v>
      </c>
      <c r="B196" s="66" t="s">
        <v>101</v>
      </c>
      <c r="C196" s="66" t="s">
        <v>25</v>
      </c>
      <c r="D196" s="30">
        <v>50</v>
      </c>
      <c r="E196" s="31">
        <v>50</v>
      </c>
      <c r="F196" s="78">
        <v>50</v>
      </c>
      <c r="G196" s="78">
        <v>50</v>
      </c>
    </row>
    <row r="197" spans="1:7" ht="25.5">
      <c r="A197" s="63" t="s">
        <v>102</v>
      </c>
      <c r="B197" s="64" t="s">
        <v>103</v>
      </c>
      <c r="C197" s="64"/>
      <c r="D197" s="38">
        <f t="shared" ref="D197" si="81">D198+D201+D206</f>
        <v>16659.100000000002</v>
      </c>
      <c r="E197" s="38">
        <f t="shared" ref="E197" si="82">E198+E201+E206</f>
        <v>16659.099999999999</v>
      </c>
      <c r="F197" s="85">
        <f>F198+F201+F206+F204</f>
        <v>17886.8</v>
      </c>
      <c r="G197" s="85">
        <f>G198+G201+G206+G204</f>
        <v>17886.8</v>
      </c>
    </row>
    <row r="198" spans="1:7">
      <c r="A198" s="65" t="s">
        <v>104</v>
      </c>
      <c r="B198" s="66" t="s">
        <v>105</v>
      </c>
      <c r="C198" s="66"/>
      <c r="D198" s="26">
        <f t="shared" ref="D198" si="83">D199+D200</f>
        <v>5324.6</v>
      </c>
      <c r="E198" s="26">
        <f t="shared" ref="E198" si="84">E199+E200</f>
        <v>5324.6</v>
      </c>
      <c r="F198" s="74">
        <f>F199+F200</f>
        <v>5209.5</v>
      </c>
      <c r="G198" s="74">
        <f>G199+G200</f>
        <v>5209.5</v>
      </c>
    </row>
    <row r="199" spans="1:7" ht="25.5">
      <c r="A199" s="65" t="s">
        <v>48</v>
      </c>
      <c r="B199" s="66" t="s">
        <v>105</v>
      </c>
      <c r="C199" s="66" t="s">
        <v>49</v>
      </c>
      <c r="D199" s="26">
        <v>5169.6000000000004</v>
      </c>
      <c r="E199" s="27">
        <v>5169.6000000000004</v>
      </c>
      <c r="F199" s="74">
        <v>5061.3</v>
      </c>
      <c r="G199" s="74">
        <v>5061.3</v>
      </c>
    </row>
    <row r="200" spans="1:7" ht="25.5">
      <c r="A200" s="65" t="s">
        <v>24</v>
      </c>
      <c r="B200" s="66" t="s">
        <v>105</v>
      </c>
      <c r="C200" s="66" t="s">
        <v>25</v>
      </c>
      <c r="D200" s="26">
        <v>155</v>
      </c>
      <c r="E200" s="27">
        <v>155</v>
      </c>
      <c r="F200" s="74">
        <v>148.19999999999999</v>
      </c>
      <c r="G200" s="74">
        <v>148.19999999999999</v>
      </c>
    </row>
    <row r="201" spans="1:7" ht="25.5">
      <c r="A201" s="65" t="s">
        <v>106</v>
      </c>
      <c r="B201" s="66" t="s">
        <v>107</v>
      </c>
      <c r="C201" s="66"/>
      <c r="D201" s="26">
        <f t="shared" ref="D201" si="85">D202+D203</f>
        <v>11304.3</v>
      </c>
      <c r="E201" s="26">
        <f t="shared" ref="E201:F201" si="86">E202+E203</f>
        <v>11294.5</v>
      </c>
      <c r="F201" s="74">
        <f t="shared" si="86"/>
        <v>12660.2</v>
      </c>
      <c r="G201" s="74">
        <f t="shared" ref="G201" si="87">G202+G203</f>
        <v>12660.2</v>
      </c>
    </row>
    <row r="202" spans="1:7" ht="25.5">
      <c r="A202" s="65" t="s">
        <v>16</v>
      </c>
      <c r="B202" s="66" t="s">
        <v>107</v>
      </c>
      <c r="C202" s="66" t="s">
        <v>17</v>
      </c>
      <c r="D202" s="26">
        <v>11030.9</v>
      </c>
      <c r="E202" s="27">
        <v>11030.9</v>
      </c>
      <c r="F202" s="74">
        <v>12373.7</v>
      </c>
      <c r="G202" s="74">
        <v>12373.7</v>
      </c>
    </row>
    <row r="203" spans="1:7" ht="25.5">
      <c r="A203" s="65" t="s">
        <v>24</v>
      </c>
      <c r="B203" s="66" t="s">
        <v>107</v>
      </c>
      <c r="C203" s="66" t="s">
        <v>25</v>
      </c>
      <c r="D203" s="26">
        <v>273.39999999999998</v>
      </c>
      <c r="E203" s="27">
        <v>263.60000000000002</v>
      </c>
      <c r="F203" s="74">
        <v>286.5</v>
      </c>
      <c r="G203" s="74">
        <v>286.5</v>
      </c>
    </row>
    <row r="204" spans="1:7" ht="25.5">
      <c r="A204" s="10" t="s">
        <v>495</v>
      </c>
      <c r="B204" s="11" t="s">
        <v>496</v>
      </c>
      <c r="C204" s="11"/>
      <c r="D204" s="26"/>
      <c r="E204" s="27"/>
      <c r="F204" s="74">
        <f t="shared" ref="D204:G206" si="88">F205</f>
        <v>1.8</v>
      </c>
      <c r="G204" s="74">
        <f t="shared" si="88"/>
        <v>1.8</v>
      </c>
    </row>
    <row r="205" spans="1:7" ht="25.5">
      <c r="A205" s="10" t="s">
        <v>352</v>
      </c>
      <c r="B205" s="11" t="s">
        <v>496</v>
      </c>
      <c r="C205" s="11" t="s">
        <v>25</v>
      </c>
      <c r="D205" s="26"/>
      <c r="E205" s="27"/>
      <c r="F205" s="74">
        <v>1.8</v>
      </c>
      <c r="G205" s="74">
        <v>1.8</v>
      </c>
    </row>
    <row r="206" spans="1:7" ht="25.5">
      <c r="A206" s="65" t="s">
        <v>108</v>
      </c>
      <c r="B206" s="66" t="s">
        <v>109</v>
      </c>
      <c r="C206" s="66"/>
      <c r="D206" s="26">
        <f t="shared" si="88"/>
        <v>30.2</v>
      </c>
      <c r="E206" s="26">
        <f t="shared" si="88"/>
        <v>40</v>
      </c>
      <c r="F206" s="74">
        <f t="shared" si="88"/>
        <v>15.3</v>
      </c>
      <c r="G206" s="74">
        <f t="shared" si="88"/>
        <v>15.3</v>
      </c>
    </row>
    <row r="207" spans="1:7" ht="25.5">
      <c r="A207" s="65" t="s">
        <v>24</v>
      </c>
      <c r="B207" s="66" t="s">
        <v>109</v>
      </c>
      <c r="C207" s="66" t="s">
        <v>25</v>
      </c>
      <c r="D207" s="26">
        <v>30.2</v>
      </c>
      <c r="E207" s="27">
        <v>40</v>
      </c>
      <c r="F207" s="74">
        <v>15.3</v>
      </c>
      <c r="G207" s="74">
        <v>15.3</v>
      </c>
    </row>
    <row r="208" spans="1:7">
      <c r="A208" s="63" t="s">
        <v>110</v>
      </c>
      <c r="B208" s="64" t="s">
        <v>111</v>
      </c>
      <c r="C208" s="64"/>
      <c r="D208" s="40">
        <f t="shared" ref="D208:E208" si="89">D209</f>
        <v>1300</v>
      </c>
      <c r="E208" s="40">
        <f t="shared" si="89"/>
        <v>1300</v>
      </c>
      <c r="F208" s="84">
        <f>F209+F212</f>
        <v>2385.1999999999998</v>
      </c>
      <c r="G208" s="84">
        <f>G209+G212</f>
        <v>2385.1999999999998</v>
      </c>
    </row>
    <row r="209" spans="1:7">
      <c r="A209" s="65" t="s">
        <v>91</v>
      </c>
      <c r="B209" s="66" t="s">
        <v>112</v>
      </c>
      <c r="C209" s="66"/>
      <c r="D209" s="26">
        <f t="shared" ref="D209" si="90">D210+D211</f>
        <v>1300</v>
      </c>
      <c r="E209" s="26">
        <f t="shared" ref="E209:F209" si="91">E210+E211</f>
        <v>1300</v>
      </c>
      <c r="F209" s="74">
        <f t="shared" si="91"/>
        <v>2161.6</v>
      </c>
      <c r="G209" s="74">
        <f t="shared" ref="G209" si="92">G210+G211</f>
        <v>2161.6</v>
      </c>
    </row>
    <row r="210" spans="1:7" ht="25.5">
      <c r="A210" s="65" t="s">
        <v>24</v>
      </c>
      <c r="B210" s="66" t="s">
        <v>112</v>
      </c>
      <c r="C210" s="66" t="s">
        <v>25</v>
      </c>
      <c r="D210" s="26">
        <v>400</v>
      </c>
      <c r="E210" s="27">
        <v>400</v>
      </c>
      <c r="F210" s="74">
        <v>1200</v>
      </c>
      <c r="G210" s="74">
        <v>1200</v>
      </c>
    </row>
    <row r="211" spans="1:7">
      <c r="A211" s="65" t="s">
        <v>10</v>
      </c>
      <c r="B211" s="66" t="s">
        <v>112</v>
      </c>
      <c r="C211" s="66" t="s">
        <v>11</v>
      </c>
      <c r="D211" s="26">
        <v>900</v>
      </c>
      <c r="E211" s="27">
        <v>900</v>
      </c>
      <c r="F211" s="74">
        <v>961.6</v>
      </c>
      <c r="G211" s="74">
        <v>961.6</v>
      </c>
    </row>
    <row r="212" spans="1:7" ht="25.5">
      <c r="A212" s="10" t="s">
        <v>484</v>
      </c>
      <c r="B212" s="11" t="s">
        <v>488</v>
      </c>
      <c r="C212" s="11"/>
      <c r="D212" s="26"/>
      <c r="E212" s="27"/>
      <c r="F212" s="74">
        <f t="shared" ref="F212:G212" si="93">F213</f>
        <v>223.6</v>
      </c>
      <c r="G212" s="74">
        <f t="shared" si="93"/>
        <v>223.6</v>
      </c>
    </row>
    <row r="213" spans="1:7">
      <c r="A213" s="10" t="s">
        <v>482</v>
      </c>
      <c r="B213" s="11" t="s">
        <v>488</v>
      </c>
      <c r="C213" s="11" t="s">
        <v>11</v>
      </c>
      <c r="D213" s="26"/>
      <c r="E213" s="27"/>
      <c r="F213" s="74">
        <v>223.6</v>
      </c>
      <c r="G213" s="74">
        <v>223.6</v>
      </c>
    </row>
    <row r="214" spans="1:7">
      <c r="A214" s="63" t="s">
        <v>113</v>
      </c>
      <c r="B214" s="64" t="s">
        <v>114</v>
      </c>
      <c r="C214" s="64"/>
      <c r="D214" s="40" t="e">
        <f>D215+D230+D250+D253</f>
        <v>#REF!</v>
      </c>
      <c r="E214" s="40" t="e">
        <f>E215+E230+E250+E253</f>
        <v>#REF!</v>
      </c>
      <c r="F214" s="84">
        <f>F215+F230+F250+F253</f>
        <v>38392.800000000003</v>
      </c>
      <c r="G214" s="84">
        <f>G215+G230+G250+G253</f>
        <v>37588.6</v>
      </c>
    </row>
    <row r="215" spans="1:7" ht="25.5">
      <c r="A215" s="63" t="s">
        <v>115</v>
      </c>
      <c r="B215" s="64" t="s">
        <v>116</v>
      </c>
      <c r="C215" s="64"/>
      <c r="D215" s="40">
        <f t="shared" ref="D215" si="94">D216+D219+D221+D224+D226+D228</f>
        <v>33685.699999999997</v>
      </c>
      <c r="E215" s="40">
        <f t="shared" ref="E215:F215" si="95">E216+E219+E221+E224+E226+E228</f>
        <v>33685.699999999997</v>
      </c>
      <c r="F215" s="84">
        <f t="shared" si="95"/>
        <v>28117</v>
      </c>
      <c r="G215" s="84">
        <f t="shared" ref="G215" si="96">G216+G219+G221+G224+G226+G228</f>
        <v>27808.699999999997</v>
      </c>
    </row>
    <row r="216" spans="1:7" ht="25.5">
      <c r="A216" s="65" t="s">
        <v>117</v>
      </c>
      <c r="B216" s="66" t="s">
        <v>118</v>
      </c>
      <c r="C216" s="66"/>
      <c r="D216" s="26">
        <f t="shared" ref="D216" si="97">D217+D218</f>
        <v>14230.9</v>
      </c>
      <c r="E216" s="26">
        <f t="shared" ref="E216:F216" si="98">E217+E218</f>
        <v>14230.9</v>
      </c>
      <c r="F216" s="74">
        <f t="shared" si="98"/>
        <v>10453.6</v>
      </c>
      <c r="G216" s="74">
        <f t="shared" ref="G216" si="99">G217+G218</f>
        <v>10310.200000000001</v>
      </c>
    </row>
    <row r="217" spans="1:7" ht="25.5">
      <c r="A217" s="65" t="s">
        <v>36</v>
      </c>
      <c r="B217" s="66" t="s">
        <v>118</v>
      </c>
      <c r="C217" s="66" t="s">
        <v>37</v>
      </c>
      <c r="D217" s="39">
        <v>5313.1</v>
      </c>
      <c r="E217" s="26">
        <v>5313.1</v>
      </c>
      <c r="F217" s="81">
        <v>3543.1</v>
      </c>
      <c r="G217" s="81">
        <v>3486.4</v>
      </c>
    </row>
    <row r="218" spans="1:7">
      <c r="A218" s="65" t="s">
        <v>8</v>
      </c>
      <c r="B218" s="66" t="s">
        <v>118</v>
      </c>
      <c r="C218" s="66" t="s">
        <v>9</v>
      </c>
      <c r="D218" s="39">
        <v>8917.7999999999993</v>
      </c>
      <c r="E218" s="26">
        <v>8917.7999999999993</v>
      </c>
      <c r="F218" s="81">
        <v>6910.5</v>
      </c>
      <c r="G218" s="81">
        <v>6823.8</v>
      </c>
    </row>
    <row r="219" spans="1:7" ht="25.5">
      <c r="A219" s="65" t="s">
        <v>119</v>
      </c>
      <c r="B219" s="66" t="s">
        <v>120</v>
      </c>
      <c r="C219" s="66"/>
      <c r="D219" s="26">
        <f t="shared" ref="D219:G219" si="100">D220</f>
        <v>20</v>
      </c>
      <c r="E219" s="26">
        <f t="shared" si="100"/>
        <v>20</v>
      </c>
      <c r="F219" s="74">
        <f t="shared" si="100"/>
        <v>14</v>
      </c>
      <c r="G219" s="74">
        <f t="shared" si="100"/>
        <v>14</v>
      </c>
    </row>
    <row r="220" spans="1:7" ht="25.5">
      <c r="A220" s="65" t="s">
        <v>24</v>
      </c>
      <c r="B220" s="66" t="s">
        <v>120</v>
      </c>
      <c r="C220" s="66" t="s">
        <v>25</v>
      </c>
      <c r="D220" s="39">
        <v>20</v>
      </c>
      <c r="E220" s="26">
        <v>20</v>
      </c>
      <c r="F220" s="81">
        <v>14</v>
      </c>
      <c r="G220" s="81">
        <v>14</v>
      </c>
    </row>
    <row r="221" spans="1:7" ht="38.25">
      <c r="A221" s="65" t="s">
        <v>121</v>
      </c>
      <c r="B221" s="66" t="s">
        <v>122</v>
      </c>
      <c r="C221" s="66"/>
      <c r="D221" s="26">
        <f t="shared" ref="D221" si="101">D222+D223</f>
        <v>2267.8000000000002</v>
      </c>
      <c r="E221" s="26">
        <f t="shared" ref="E221:F221" si="102">E222+E223</f>
        <v>2267.8000000000002</v>
      </c>
      <c r="F221" s="74">
        <f t="shared" si="102"/>
        <v>2236.4</v>
      </c>
      <c r="G221" s="74">
        <f t="shared" ref="G221" si="103">G222+G223</f>
        <v>2236.3000000000002</v>
      </c>
    </row>
    <row r="222" spans="1:7">
      <c r="A222" s="65" t="s">
        <v>123</v>
      </c>
      <c r="B222" s="66" t="s">
        <v>122</v>
      </c>
      <c r="C222" s="66" t="s">
        <v>124</v>
      </c>
      <c r="D222" s="39">
        <v>1265.8</v>
      </c>
      <c r="E222" s="26">
        <v>1265.8</v>
      </c>
      <c r="F222" s="81">
        <v>1289.7</v>
      </c>
      <c r="G222" s="81">
        <v>1289.5999999999999</v>
      </c>
    </row>
    <row r="223" spans="1:7" ht="25.5">
      <c r="A223" s="65" t="s">
        <v>36</v>
      </c>
      <c r="B223" s="66" t="s">
        <v>122</v>
      </c>
      <c r="C223" s="66" t="s">
        <v>37</v>
      </c>
      <c r="D223" s="39">
        <v>1002</v>
      </c>
      <c r="E223" s="26">
        <v>1002</v>
      </c>
      <c r="F223" s="81">
        <v>946.7</v>
      </c>
      <c r="G223" s="81">
        <v>946.7</v>
      </c>
    </row>
    <row r="224" spans="1:7" ht="38.25">
      <c r="A224" s="68" t="s">
        <v>350</v>
      </c>
      <c r="B224" s="66" t="s">
        <v>125</v>
      </c>
      <c r="C224" s="66"/>
      <c r="D224" s="26">
        <f t="shared" ref="D224:G224" si="104">D225</f>
        <v>777</v>
      </c>
      <c r="E224" s="26">
        <f t="shared" si="104"/>
        <v>777</v>
      </c>
      <c r="F224" s="74">
        <f t="shared" si="104"/>
        <v>366.2</v>
      </c>
      <c r="G224" s="74">
        <f t="shared" si="104"/>
        <v>231.3</v>
      </c>
    </row>
    <row r="225" spans="1:7">
      <c r="A225" s="65" t="s">
        <v>123</v>
      </c>
      <c r="B225" s="66" t="s">
        <v>125</v>
      </c>
      <c r="C225" s="66" t="s">
        <v>124</v>
      </c>
      <c r="D225" s="39">
        <v>777</v>
      </c>
      <c r="E225" s="26">
        <v>777</v>
      </c>
      <c r="F225" s="81">
        <v>366.2</v>
      </c>
      <c r="G225" s="81">
        <v>231.3</v>
      </c>
    </row>
    <row r="226" spans="1:7" ht="25.5">
      <c r="A226" s="65" t="s">
        <v>126</v>
      </c>
      <c r="B226" s="66" t="s">
        <v>127</v>
      </c>
      <c r="C226" s="66"/>
      <c r="D226" s="26">
        <f t="shared" ref="D226:G226" si="105">D227</f>
        <v>16190</v>
      </c>
      <c r="E226" s="26">
        <f t="shared" si="105"/>
        <v>16190</v>
      </c>
      <c r="F226" s="74">
        <f t="shared" si="105"/>
        <v>14806.8</v>
      </c>
      <c r="G226" s="74">
        <f t="shared" si="105"/>
        <v>14776.9</v>
      </c>
    </row>
    <row r="227" spans="1:7">
      <c r="A227" s="65" t="s">
        <v>123</v>
      </c>
      <c r="B227" s="66" t="s">
        <v>127</v>
      </c>
      <c r="C227" s="66" t="s">
        <v>124</v>
      </c>
      <c r="D227" s="39">
        <v>16190</v>
      </c>
      <c r="E227" s="26">
        <v>16190</v>
      </c>
      <c r="F227" s="81">
        <v>14806.8</v>
      </c>
      <c r="G227" s="81">
        <v>14776.9</v>
      </c>
    </row>
    <row r="228" spans="1:7" ht="25.5">
      <c r="A228" s="65" t="s">
        <v>128</v>
      </c>
      <c r="B228" s="66" t="s">
        <v>129</v>
      </c>
      <c r="C228" s="66"/>
      <c r="D228" s="26">
        <f t="shared" ref="D228:G228" si="106">D229</f>
        <v>200</v>
      </c>
      <c r="E228" s="26">
        <f t="shared" si="106"/>
        <v>200</v>
      </c>
      <c r="F228" s="74">
        <f t="shared" si="106"/>
        <v>240</v>
      </c>
      <c r="G228" s="74">
        <f t="shared" si="106"/>
        <v>240</v>
      </c>
    </row>
    <row r="229" spans="1:7">
      <c r="A229" s="65" t="s">
        <v>123</v>
      </c>
      <c r="B229" s="66" t="s">
        <v>129</v>
      </c>
      <c r="C229" s="66" t="s">
        <v>124</v>
      </c>
      <c r="D229" s="39">
        <v>200</v>
      </c>
      <c r="E229" s="26">
        <v>200</v>
      </c>
      <c r="F229" s="81">
        <v>240</v>
      </c>
      <c r="G229" s="81">
        <v>240</v>
      </c>
    </row>
    <row r="230" spans="1:7" ht="38.25">
      <c r="A230" s="63" t="s">
        <v>130</v>
      </c>
      <c r="B230" s="64" t="s">
        <v>131</v>
      </c>
      <c r="C230" s="64"/>
      <c r="D230" s="40">
        <f t="shared" ref="D230" si="107">D231+D233+D235+D237+D239+D241+D244+D248</f>
        <v>6984.8</v>
      </c>
      <c r="E230" s="40">
        <f t="shared" ref="E230" si="108">E231+E233+E235+E237+E239+E241+E244+E248</f>
        <v>3559.6</v>
      </c>
      <c r="F230" s="84">
        <f>F231+F233+F235+F237+F239+F241+F244+F246+F248</f>
        <v>5797.3</v>
      </c>
      <c r="G230" s="84">
        <f>G231+G233+G235+G237+G239+G241+G244+G246+G248</f>
        <v>5796.3</v>
      </c>
    </row>
    <row r="231" spans="1:7" ht="76.5">
      <c r="A231" s="10" t="s">
        <v>134</v>
      </c>
      <c r="B231" s="11" t="s">
        <v>392</v>
      </c>
      <c r="C231" s="11"/>
      <c r="D231" s="26">
        <f t="shared" ref="D231:G237" si="109">D232</f>
        <v>3208.4</v>
      </c>
      <c r="E231" s="26">
        <f t="shared" si="109"/>
        <v>0</v>
      </c>
      <c r="F231" s="74">
        <f>F232</f>
        <v>2043.3</v>
      </c>
      <c r="G231" s="74">
        <f t="shared" si="109"/>
        <v>2043.3</v>
      </c>
    </row>
    <row r="232" spans="1:7" ht="51">
      <c r="A232" s="10" t="s">
        <v>393</v>
      </c>
      <c r="B232" s="11" t="s">
        <v>392</v>
      </c>
      <c r="C232" s="11" t="s">
        <v>137</v>
      </c>
      <c r="D232" s="39">
        <v>3208.4</v>
      </c>
      <c r="E232" s="26">
        <v>0</v>
      </c>
      <c r="F232" s="81">
        <v>2043.3</v>
      </c>
      <c r="G232" s="81">
        <v>2043.3</v>
      </c>
    </row>
    <row r="233" spans="1:7" ht="102">
      <c r="A233" s="10" t="s">
        <v>394</v>
      </c>
      <c r="B233" s="11" t="s">
        <v>395</v>
      </c>
      <c r="C233" s="11"/>
      <c r="D233" s="26">
        <f t="shared" ref="D233:E233" si="110">D234</f>
        <v>216.8</v>
      </c>
      <c r="E233" s="26">
        <f t="shared" si="110"/>
        <v>0</v>
      </c>
      <c r="F233" s="74">
        <f t="shared" si="109"/>
        <v>136.6</v>
      </c>
      <c r="G233" s="74">
        <f t="shared" si="109"/>
        <v>136.6</v>
      </c>
    </row>
    <row r="234" spans="1:7" ht="51">
      <c r="A234" s="10" t="s">
        <v>393</v>
      </c>
      <c r="B234" s="11" t="s">
        <v>395</v>
      </c>
      <c r="C234" s="11" t="s">
        <v>137</v>
      </c>
      <c r="D234" s="39">
        <v>216.8</v>
      </c>
      <c r="E234" s="26">
        <v>0</v>
      </c>
      <c r="F234" s="81">
        <v>136.6</v>
      </c>
      <c r="G234" s="81">
        <v>136.6</v>
      </c>
    </row>
    <row r="235" spans="1:7" ht="25.5">
      <c r="A235" s="65" t="s">
        <v>132</v>
      </c>
      <c r="B235" s="66" t="s">
        <v>133</v>
      </c>
      <c r="C235" s="66"/>
      <c r="D235" s="39">
        <v>900</v>
      </c>
      <c r="E235" s="26">
        <v>900</v>
      </c>
      <c r="F235" s="74">
        <f t="shared" si="109"/>
        <v>910.4</v>
      </c>
      <c r="G235" s="74">
        <f t="shared" si="109"/>
        <v>910.4</v>
      </c>
    </row>
    <row r="236" spans="1:7" ht="25.5">
      <c r="A236" s="65" t="s">
        <v>36</v>
      </c>
      <c r="B236" s="66" t="s">
        <v>133</v>
      </c>
      <c r="C236" s="66" t="s">
        <v>37</v>
      </c>
      <c r="D236" s="39">
        <v>900</v>
      </c>
      <c r="E236" s="26">
        <v>900</v>
      </c>
      <c r="F236" s="81">
        <v>910.4</v>
      </c>
      <c r="G236" s="81">
        <v>910.4</v>
      </c>
    </row>
    <row r="237" spans="1:7" ht="76.5">
      <c r="A237" s="65" t="s">
        <v>134</v>
      </c>
      <c r="B237" s="66" t="s">
        <v>135</v>
      </c>
      <c r="C237" s="66"/>
      <c r="D237" s="39">
        <v>123.4</v>
      </c>
      <c r="E237" s="26">
        <v>125.6</v>
      </c>
      <c r="F237" s="74">
        <f t="shared" si="109"/>
        <v>20.6</v>
      </c>
      <c r="G237" s="74">
        <f t="shared" si="109"/>
        <v>20.6</v>
      </c>
    </row>
    <row r="238" spans="1:7" ht="51">
      <c r="A238" s="65" t="s">
        <v>136</v>
      </c>
      <c r="B238" s="66" t="s">
        <v>135</v>
      </c>
      <c r="C238" s="66" t="s">
        <v>137</v>
      </c>
      <c r="D238" s="39">
        <v>123.4</v>
      </c>
      <c r="E238" s="26">
        <v>125.6</v>
      </c>
      <c r="F238" s="81">
        <v>20.6</v>
      </c>
      <c r="G238" s="81">
        <v>20.6</v>
      </c>
    </row>
    <row r="239" spans="1:7" ht="102">
      <c r="A239" s="10" t="s">
        <v>394</v>
      </c>
      <c r="B239" s="11" t="s">
        <v>396</v>
      </c>
      <c r="C239" s="11"/>
      <c r="D239" s="26">
        <f t="shared" ref="D239:G239" si="111">D240</f>
        <v>2.2000000000000002</v>
      </c>
      <c r="E239" s="26">
        <f t="shared" si="111"/>
        <v>0</v>
      </c>
      <c r="F239" s="74">
        <f t="shared" si="111"/>
        <v>2.2000000000000002</v>
      </c>
      <c r="G239" s="74">
        <f t="shared" si="111"/>
        <v>1.4</v>
      </c>
    </row>
    <row r="240" spans="1:7" ht="51">
      <c r="A240" s="10" t="s">
        <v>393</v>
      </c>
      <c r="B240" s="11" t="s">
        <v>396</v>
      </c>
      <c r="C240" s="11" t="s">
        <v>137</v>
      </c>
      <c r="D240" s="39">
        <v>2.2000000000000002</v>
      </c>
      <c r="E240" s="26">
        <v>0</v>
      </c>
      <c r="F240" s="81">
        <v>2.2000000000000002</v>
      </c>
      <c r="G240" s="81">
        <v>1.4</v>
      </c>
    </row>
    <row r="241" spans="1:7">
      <c r="A241" s="65" t="s">
        <v>138</v>
      </c>
      <c r="B241" s="66" t="s">
        <v>139</v>
      </c>
      <c r="C241" s="66"/>
      <c r="D241" s="26">
        <f t="shared" ref="D241:E241" si="112">D242</f>
        <v>89</v>
      </c>
      <c r="E241" s="26">
        <f t="shared" si="112"/>
        <v>89</v>
      </c>
      <c r="F241" s="74">
        <f>F242+F243</f>
        <v>89</v>
      </c>
      <c r="G241" s="74">
        <f>G242+G243</f>
        <v>89</v>
      </c>
    </row>
    <row r="242" spans="1:7" ht="25.5">
      <c r="A242" s="65" t="s">
        <v>36</v>
      </c>
      <c r="B242" s="66" t="s">
        <v>139</v>
      </c>
      <c r="C242" s="66" t="s">
        <v>37</v>
      </c>
      <c r="D242" s="39">
        <v>89</v>
      </c>
      <c r="E242" s="26">
        <v>89</v>
      </c>
      <c r="F242" s="81">
        <v>87.5</v>
      </c>
      <c r="G242" s="81">
        <v>87.5</v>
      </c>
    </row>
    <row r="243" spans="1:7">
      <c r="A243" s="10" t="s">
        <v>407</v>
      </c>
      <c r="B243" s="11" t="s">
        <v>139</v>
      </c>
      <c r="C243" s="11" t="s">
        <v>21</v>
      </c>
      <c r="D243" s="39"/>
      <c r="E243" s="26"/>
      <c r="F243" s="81">
        <v>1.5</v>
      </c>
      <c r="G243" s="81">
        <v>1.5</v>
      </c>
    </row>
    <row r="244" spans="1:7" ht="38.25">
      <c r="A244" s="65" t="s">
        <v>140</v>
      </c>
      <c r="B244" s="66" t="s">
        <v>141</v>
      </c>
      <c r="C244" s="66"/>
      <c r="D244" s="26">
        <f t="shared" ref="D244:E244" si="113">D245</f>
        <v>673</v>
      </c>
      <c r="E244" s="26">
        <f t="shared" si="113"/>
        <v>673</v>
      </c>
      <c r="F244" s="74">
        <f>F245</f>
        <v>689.4</v>
      </c>
      <c r="G244" s="74">
        <f>G245</f>
        <v>689.3</v>
      </c>
    </row>
    <row r="245" spans="1:7">
      <c r="A245" s="65" t="s">
        <v>123</v>
      </c>
      <c r="B245" s="66" t="s">
        <v>141</v>
      </c>
      <c r="C245" s="66" t="s">
        <v>124</v>
      </c>
      <c r="D245" s="39">
        <v>673</v>
      </c>
      <c r="E245" s="26">
        <v>673</v>
      </c>
      <c r="F245" s="81">
        <v>689.4</v>
      </c>
      <c r="G245" s="81">
        <v>689.3</v>
      </c>
    </row>
    <row r="246" spans="1:7" ht="25.5">
      <c r="A246" s="10" t="s">
        <v>484</v>
      </c>
      <c r="B246" s="11" t="s">
        <v>491</v>
      </c>
      <c r="C246" s="11"/>
      <c r="D246" s="39"/>
      <c r="E246" s="26"/>
      <c r="F246" s="74">
        <f t="shared" ref="F246:G246" si="114">F247</f>
        <v>200</v>
      </c>
      <c r="G246" s="74">
        <f t="shared" si="114"/>
        <v>200</v>
      </c>
    </row>
    <row r="247" spans="1:7" ht="38.25">
      <c r="A247" s="10" t="s">
        <v>490</v>
      </c>
      <c r="B247" s="11" t="s">
        <v>491</v>
      </c>
      <c r="C247" s="11" t="s">
        <v>293</v>
      </c>
      <c r="D247" s="39"/>
      <c r="E247" s="26"/>
      <c r="F247" s="81">
        <v>200</v>
      </c>
      <c r="G247" s="81">
        <v>200</v>
      </c>
    </row>
    <row r="248" spans="1:7" ht="25.5">
      <c r="A248" s="65" t="s">
        <v>142</v>
      </c>
      <c r="B248" s="66" t="s">
        <v>143</v>
      </c>
      <c r="C248" s="66"/>
      <c r="D248" s="26">
        <f t="shared" ref="D248:G248" si="115">D249</f>
        <v>1772</v>
      </c>
      <c r="E248" s="26">
        <f t="shared" si="115"/>
        <v>1772</v>
      </c>
      <c r="F248" s="74">
        <f t="shared" si="115"/>
        <v>1705.8</v>
      </c>
      <c r="G248" s="74">
        <f t="shared" si="115"/>
        <v>1705.7</v>
      </c>
    </row>
    <row r="249" spans="1:7">
      <c r="A249" s="65" t="s">
        <v>123</v>
      </c>
      <c r="B249" s="66" t="s">
        <v>143</v>
      </c>
      <c r="C249" s="66" t="s">
        <v>124</v>
      </c>
      <c r="D249" s="39">
        <v>1772</v>
      </c>
      <c r="E249" s="26">
        <v>1772</v>
      </c>
      <c r="F249" s="81">
        <v>1705.8</v>
      </c>
      <c r="G249" s="81">
        <v>1705.7</v>
      </c>
    </row>
    <row r="250" spans="1:7" ht="38.25">
      <c r="A250" s="63" t="s">
        <v>144</v>
      </c>
      <c r="B250" s="64" t="s">
        <v>145</v>
      </c>
      <c r="C250" s="64"/>
      <c r="D250" s="40" t="e">
        <f>D251+#REF!+#REF!</f>
        <v>#REF!</v>
      </c>
      <c r="E250" s="40" t="e">
        <f>E251+#REF!+#REF!</f>
        <v>#REF!</v>
      </c>
      <c r="F250" s="84">
        <f>F251</f>
        <v>340</v>
      </c>
      <c r="G250" s="84">
        <f>G251</f>
        <v>340</v>
      </c>
    </row>
    <row r="251" spans="1:7" ht="63.75">
      <c r="A251" s="65" t="s">
        <v>146</v>
      </c>
      <c r="B251" s="66" t="s">
        <v>147</v>
      </c>
      <c r="C251" s="66"/>
      <c r="D251" s="26">
        <f t="shared" ref="D251:G251" si="116">D252</f>
        <v>340</v>
      </c>
      <c r="E251" s="26">
        <f t="shared" si="116"/>
        <v>340</v>
      </c>
      <c r="F251" s="74">
        <f t="shared" si="116"/>
        <v>340</v>
      </c>
      <c r="G251" s="74">
        <f t="shared" si="116"/>
        <v>340</v>
      </c>
    </row>
    <row r="252" spans="1:7" ht="25.5">
      <c r="A252" s="65" t="s">
        <v>36</v>
      </c>
      <c r="B252" s="66" t="s">
        <v>147</v>
      </c>
      <c r="C252" s="66" t="s">
        <v>37</v>
      </c>
      <c r="D252" s="39">
        <v>340</v>
      </c>
      <c r="E252" s="26">
        <v>340</v>
      </c>
      <c r="F252" s="81">
        <v>340</v>
      </c>
      <c r="G252" s="81">
        <v>340</v>
      </c>
    </row>
    <row r="253" spans="1:7" ht="38.25">
      <c r="A253" s="63" t="s">
        <v>148</v>
      </c>
      <c r="B253" s="64" t="s">
        <v>149</v>
      </c>
      <c r="C253" s="64"/>
      <c r="D253" s="40">
        <f t="shared" ref="D253:G254" si="117">D254</f>
        <v>4691.3</v>
      </c>
      <c r="E253" s="40">
        <f t="shared" si="117"/>
        <v>4691.3</v>
      </c>
      <c r="F253" s="84">
        <f t="shared" si="117"/>
        <v>4138.5</v>
      </c>
      <c r="G253" s="84">
        <f t="shared" si="117"/>
        <v>3643.6</v>
      </c>
    </row>
    <row r="254" spans="1:7" ht="25.5">
      <c r="A254" s="65" t="s">
        <v>117</v>
      </c>
      <c r="B254" s="66" t="s">
        <v>150</v>
      </c>
      <c r="C254" s="66"/>
      <c r="D254" s="26">
        <f t="shared" si="117"/>
        <v>4691.3</v>
      </c>
      <c r="E254" s="26">
        <f t="shared" si="117"/>
        <v>4691.3</v>
      </c>
      <c r="F254" s="74">
        <f t="shared" si="117"/>
        <v>4138.5</v>
      </c>
      <c r="G254" s="74">
        <f t="shared" si="117"/>
        <v>3643.6</v>
      </c>
    </row>
    <row r="255" spans="1:7" ht="25.5">
      <c r="A255" s="65" t="s">
        <v>36</v>
      </c>
      <c r="B255" s="66" t="s">
        <v>150</v>
      </c>
      <c r="C255" s="66" t="s">
        <v>37</v>
      </c>
      <c r="D255" s="39">
        <v>4691.3</v>
      </c>
      <c r="E255" s="26">
        <v>4691.3</v>
      </c>
      <c r="F255" s="81">
        <v>4138.5</v>
      </c>
      <c r="G255" s="81">
        <v>3643.6</v>
      </c>
    </row>
    <row r="256" spans="1:7" ht="25.5">
      <c r="A256" s="63" t="s">
        <v>151</v>
      </c>
      <c r="B256" s="64" t="s">
        <v>152</v>
      </c>
      <c r="C256" s="64"/>
      <c r="D256" s="40" t="e">
        <f t="shared" ref="D256:G256" si="118">D257</f>
        <v>#REF!</v>
      </c>
      <c r="E256" s="40" t="e">
        <f t="shared" si="118"/>
        <v>#REF!</v>
      </c>
      <c r="F256" s="84">
        <f t="shared" si="118"/>
        <v>9.3000000000000007</v>
      </c>
      <c r="G256" s="84">
        <f t="shared" si="118"/>
        <v>9.3000000000000007</v>
      </c>
    </row>
    <row r="257" spans="1:7" ht="25.5">
      <c r="A257" s="63" t="s">
        <v>153</v>
      </c>
      <c r="B257" s="64" t="s">
        <v>154</v>
      </c>
      <c r="C257" s="64"/>
      <c r="D257" s="40" t="e">
        <f>#REF!+D258</f>
        <v>#REF!</v>
      </c>
      <c r="E257" s="40" t="e">
        <f>#REF!+E258</f>
        <v>#REF!</v>
      </c>
      <c r="F257" s="84">
        <f>F258</f>
        <v>9.3000000000000007</v>
      </c>
      <c r="G257" s="84">
        <f>G258</f>
        <v>9.3000000000000007</v>
      </c>
    </row>
    <row r="258" spans="1:7" ht="51">
      <c r="A258" s="65" t="s">
        <v>155</v>
      </c>
      <c r="B258" s="66" t="s">
        <v>156</v>
      </c>
      <c r="C258" s="66"/>
      <c r="D258" s="26">
        <f t="shared" ref="D258:G258" si="119">D259</f>
        <v>60</v>
      </c>
      <c r="E258" s="26">
        <f t="shared" si="119"/>
        <v>60</v>
      </c>
      <c r="F258" s="74">
        <f t="shared" si="119"/>
        <v>9.3000000000000007</v>
      </c>
      <c r="G258" s="74">
        <f t="shared" si="119"/>
        <v>9.3000000000000007</v>
      </c>
    </row>
    <row r="259" spans="1:7" ht="25.5">
      <c r="A259" s="65" t="s">
        <v>24</v>
      </c>
      <c r="B259" s="66" t="s">
        <v>156</v>
      </c>
      <c r="C259" s="66" t="s">
        <v>25</v>
      </c>
      <c r="D259" s="26">
        <v>60</v>
      </c>
      <c r="E259" s="26">
        <v>60</v>
      </c>
      <c r="F259" s="74">
        <v>9.3000000000000007</v>
      </c>
      <c r="G259" s="74">
        <v>9.3000000000000007</v>
      </c>
    </row>
    <row r="260" spans="1:7">
      <c r="A260" s="63" t="s">
        <v>157</v>
      </c>
      <c r="B260" s="64" t="s">
        <v>158</v>
      </c>
      <c r="C260" s="64"/>
      <c r="D260" s="40">
        <f>D261+D268</f>
        <v>4742.2</v>
      </c>
      <c r="E260" s="40">
        <f>E261+E268</f>
        <v>4742.2</v>
      </c>
      <c r="F260" s="84">
        <f>F261+F268</f>
        <v>4770.6000000000004</v>
      </c>
      <c r="G260" s="84">
        <f>G261+G268</f>
        <v>4770.6000000000004</v>
      </c>
    </row>
    <row r="261" spans="1:7" ht="38.25">
      <c r="A261" s="63" t="s">
        <v>159</v>
      </c>
      <c r="B261" s="64" t="s">
        <v>160</v>
      </c>
      <c r="C261" s="64"/>
      <c r="D261" s="40">
        <f t="shared" ref="D261" si="120">D263+D267</f>
        <v>4140.2</v>
      </c>
      <c r="E261" s="40">
        <f t="shared" ref="E261" si="121">E263+E267</f>
        <v>4140.2</v>
      </c>
      <c r="F261" s="84">
        <f>F262+F264+F266</f>
        <v>4041.1</v>
      </c>
      <c r="G261" s="84">
        <f>G262+G264+G266</f>
        <v>4041.1</v>
      </c>
    </row>
    <row r="262" spans="1:7">
      <c r="A262" s="65" t="s">
        <v>161</v>
      </c>
      <c r="B262" s="66" t="s">
        <v>162</v>
      </c>
      <c r="C262" s="66"/>
      <c r="D262" s="26">
        <f t="shared" ref="D262:G264" si="122">D263</f>
        <v>100</v>
      </c>
      <c r="E262" s="26">
        <f t="shared" si="122"/>
        <v>100</v>
      </c>
      <c r="F262" s="74">
        <f t="shared" si="122"/>
        <v>100</v>
      </c>
      <c r="G262" s="74">
        <f t="shared" si="122"/>
        <v>100</v>
      </c>
    </row>
    <row r="263" spans="1:7">
      <c r="A263" s="65" t="s">
        <v>8</v>
      </c>
      <c r="B263" s="66" t="s">
        <v>162</v>
      </c>
      <c r="C263" s="66" t="s">
        <v>9</v>
      </c>
      <c r="D263" s="26">
        <v>100</v>
      </c>
      <c r="E263" s="26">
        <v>100</v>
      </c>
      <c r="F263" s="74">
        <v>100</v>
      </c>
      <c r="G263" s="74">
        <v>100</v>
      </c>
    </row>
    <row r="264" spans="1:7">
      <c r="A264" s="10" t="s">
        <v>507</v>
      </c>
      <c r="B264" s="11" t="s">
        <v>508</v>
      </c>
      <c r="C264" s="11"/>
      <c r="D264" s="26"/>
      <c r="E264" s="26"/>
      <c r="F264" s="74">
        <f t="shared" si="122"/>
        <v>9</v>
      </c>
      <c r="G264" s="74">
        <f t="shared" si="122"/>
        <v>9</v>
      </c>
    </row>
    <row r="265" spans="1:7">
      <c r="A265" s="10" t="s">
        <v>380</v>
      </c>
      <c r="B265" s="11" t="s">
        <v>508</v>
      </c>
      <c r="C265" s="11" t="s">
        <v>9</v>
      </c>
      <c r="D265" s="26"/>
      <c r="E265" s="26"/>
      <c r="F265" s="74">
        <v>9</v>
      </c>
      <c r="G265" s="74">
        <v>9</v>
      </c>
    </row>
    <row r="266" spans="1:7" ht="25.5">
      <c r="A266" s="65" t="s">
        <v>163</v>
      </c>
      <c r="B266" s="66" t="s">
        <v>164</v>
      </c>
      <c r="C266" s="66"/>
      <c r="D266" s="26">
        <f t="shared" ref="D266:G266" si="123">D267</f>
        <v>4040.2</v>
      </c>
      <c r="E266" s="26">
        <f t="shared" si="123"/>
        <v>4040.2</v>
      </c>
      <c r="F266" s="74">
        <f t="shared" si="123"/>
        <v>3932.1</v>
      </c>
      <c r="G266" s="74">
        <f t="shared" si="123"/>
        <v>3932.1</v>
      </c>
    </row>
    <row r="267" spans="1:7">
      <c r="A267" s="65" t="s">
        <v>8</v>
      </c>
      <c r="B267" s="66" t="s">
        <v>164</v>
      </c>
      <c r="C267" s="66" t="s">
        <v>9</v>
      </c>
      <c r="D267" s="26">
        <v>4040.2</v>
      </c>
      <c r="E267" s="26">
        <v>4040.2</v>
      </c>
      <c r="F267" s="74">
        <v>3932.1</v>
      </c>
      <c r="G267" s="74">
        <v>3932.1</v>
      </c>
    </row>
    <row r="268" spans="1:7">
      <c r="A268" s="63" t="s">
        <v>165</v>
      </c>
      <c r="B268" s="64" t="s">
        <v>166</v>
      </c>
      <c r="C268" s="64"/>
      <c r="D268" s="40">
        <f>D271+D273+D276</f>
        <v>602</v>
      </c>
      <c r="E268" s="40">
        <f>E271+E273+E276</f>
        <v>602</v>
      </c>
      <c r="F268" s="84">
        <f>F271+F273+F276+F269</f>
        <v>729.5</v>
      </c>
      <c r="G268" s="84">
        <f>G271+G273+G276+G269</f>
        <v>729.5</v>
      </c>
    </row>
    <row r="269" spans="1:7" ht="25.5">
      <c r="A269" s="10" t="s">
        <v>497</v>
      </c>
      <c r="B269" s="11" t="s">
        <v>498</v>
      </c>
      <c r="C269" s="11"/>
      <c r="D269" s="40"/>
      <c r="E269" s="40"/>
      <c r="F269" s="95">
        <f>SUM(F270)</f>
        <v>167.3</v>
      </c>
      <c r="G269" s="95">
        <f>SUM(G270)</f>
        <v>167.3</v>
      </c>
    </row>
    <row r="270" spans="1:7">
      <c r="A270" s="10" t="s">
        <v>482</v>
      </c>
      <c r="B270" s="11" t="s">
        <v>498</v>
      </c>
      <c r="C270" s="11" t="s">
        <v>11</v>
      </c>
      <c r="D270" s="40"/>
      <c r="E270" s="40"/>
      <c r="F270" s="74">
        <v>167.3</v>
      </c>
      <c r="G270" s="74">
        <v>167.3</v>
      </c>
    </row>
    <row r="271" spans="1:7" ht="25.5">
      <c r="A271" s="65" t="s">
        <v>167</v>
      </c>
      <c r="B271" s="66" t="s">
        <v>168</v>
      </c>
      <c r="C271" s="66"/>
      <c r="D271" s="43">
        <f t="shared" ref="D271:G271" si="124">SUM(D272)</f>
        <v>50</v>
      </c>
      <c r="E271" s="43">
        <f t="shared" si="124"/>
        <v>50</v>
      </c>
      <c r="F271" s="95">
        <f t="shared" si="124"/>
        <v>50</v>
      </c>
      <c r="G271" s="95">
        <f t="shared" si="124"/>
        <v>50</v>
      </c>
    </row>
    <row r="272" spans="1:7">
      <c r="A272" s="65" t="s">
        <v>10</v>
      </c>
      <c r="B272" s="66" t="s">
        <v>168</v>
      </c>
      <c r="C272" s="66" t="s">
        <v>11</v>
      </c>
      <c r="D272" s="26">
        <v>50</v>
      </c>
      <c r="E272" s="26">
        <v>50</v>
      </c>
      <c r="F272" s="74">
        <v>50</v>
      </c>
      <c r="G272" s="74">
        <v>50</v>
      </c>
    </row>
    <row r="273" spans="1:7" ht="25.5">
      <c r="A273" s="65" t="s">
        <v>169</v>
      </c>
      <c r="B273" s="66" t="s">
        <v>170</v>
      </c>
      <c r="C273" s="66"/>
      <c r="D273" s="43">
        <f t="shared" ref="D273:E273" si="125">SUM(D274)</f>
        <v>20</v>
      </c>
      <c r="E273" s="43">
        <f t="shared" si="125"/>
        <v>20</v>
      </c>
      <c r="F273" s="81">
        <f>F274+F275</f>
        <v>20</v>
      </c>
      <c r="G273" s="81">
        <f>G274+G275</f>
        <v>20</v>
      </c>
    </row>
    <row r="274" spans="1:7" ht="25.5">
      <c r="A274" s="65" t="s">
        <v>24</v>
      </c>
      <c r="B274" s="66" t="s">
        <v>170</v>
      </c>
      <c r="C274" s="66" t="s">
        <v>25</v>
      </c>
      <c r="D274" s="26">
        <v>20</v>
      </c>
      <c r="E274" s="26">
        <v>20</v>
      </c>
      <c r="F274" s="74">
        <v>8</v>
      </c>
      <c r="G274" s="74">
        <v>8</v>
      </c>
    </row>
    <row r="275" spans="1:7">
      <c r="A275" s="10" t="s">
        <v>482</v>
      </c>
      <c r="B275" s="66" t="s">
        <v>170</v>
      </c>
      <c r="C275" s="66" t="s">
        <v>11</v>
      </c>
      <c r="D275" s="26"/>
      <c r="E275" s="26"/>
      <c r="F275" s="74">
        <v>12</v>
      </c>
      <c r="G275" s="74">
        <v>12</v>
      </c>
    </row>
    <row r="276" spans="1:7" ht="25.5">
      <c r="A276" s="65" t="s">
        <v>171</v>
      </c>
      <c r="B276" s="66" t="s">
        <v>172</v>
      </c>
      <c r="C276" s="66"/>
      <c r="D276" s="43">
        <f t="shared" ref="D276:G276" si="126">SUM(D277)</f>
        <v>532</v>
      </c>
      <c r="E276" s="43">
        <f t="shared" si="126"/>
        <v>532</v>
      </c>
      <c r="F276" s="95">
        <f t="shared" si="126"/>
        <v>492.2</v>
      </c>
      <c r="G276" s="95">
        <f t="shared" si="126"/>
        <v>492.2</v>
      </c>
    </row>
    <row r="277" spans="1:7">
      <c r="A277" s="65" t="s">
        <v>8</v>
      </c>
      <c r="B277" s="66" t="s">
        <v>172</v>
      </c>
      <c r="C277" s="66" t="s">
        <v>9</v>
      </c>
      <c r="D277" s="26">
        <v>532</v>
      </c>
      <c r="E277" s="26">
        <v>532</v>
      </c>
      <c r="F277" s="74">
        <v>492.2</v>
      </c>
      <c r="G277" s="74">
        <v>492.2</v>
      </c>
    </row>
    <row r="278" spans="1:7" ht="25.5">
      <c r="A278" s="63" t="s">
        <v>513</v>
      </c>
      <c r="B278" s="64" t="s">
        <v>173</v>
      </c>
      <c r="C278" s="64"/>
      <c r="D278" s="44" t="e">
        <f>D279+D298+D317+D346+D367</f>
        <v>#REF!</v>
      </c>
      <c r="E278" s="44" t="e">
        <f>E279+E298+E317+E346+E367</f>
        <v>#REF!</v>
      </c>
      <c r="F278" s="92">
        <f>F279+F298+F317+F346+F367</f>
        <v>146369.79999999999</v>
      </c>
      <c r="G278" s="92">
        <f>G279+G298+G317+G346+G367</f>
        <v>145983.4</v>
      </c>
    </row>
    <row r="279" spans="1:7" ht="25.5">
      <c r="A279" s="63" t="s">
        <v>174</v>
      </c>
      <c r="B279" s="64" t="s">
        <v>175</v>
      </c>
      <c r="C279" s="64"/>
      <c r="D279" s="44">
        <f>D280+D285+D287+D291+D294+D296</f>
        <v>6153.2</v>
      </c>
      <c r="E279" s="44">
        <f>E280+E285+E287+E291+E294+E296</f>
        <v>6153.2</v>
      </c>
      <c r="F279" s="92">
        <f>F280+F285+F287+F291+F294+F296+F283</f>
        <v>9994.6</v>
      </c>
      <c r="G279" s="92">
        <f>G280+G285+G287+G291+G294+G296+G283</f>
        <v>9846.5</v>
      </c>
    </row>
    <row r="280" spans="1:7" ht="38.25">
      <c r="A280" s="65" t="s">
        <v>176</v>
      </c>
      <c r="B280" s="66" t="s">
        <v>177</v>
      </c>
      <c r="C280" s="66"/>
      <c r="D280" s="39">
        <f t="shared" ref="D280:G283" si="127">D281</f>
        <v>990</v>
      </c>
      <c r="E280" s="39">
        <f t="shared" si="127"/>
        <v>990</v>
      </c>
      <c r="F280" s="81">
        <f>F281+F282</f>
        <v>2069.5</v>
      </c>
      <c r="G280" s="81">
        <f>G281+G282</f>
        <v>2069.4</v>
      </c>
    </row>
    <row r="281" spans="1:7" ht="25.5">
      <c r="A281" s="65" t="s">
        <v>24</v>
      </c>
      <c r="B281" s="66" t="s">
        <v>177</v>
      </c>
      <c r="C281" s="66" t="s">
        <v>25</v>
      </c>
      <c r="D281" s="39">
        <v>990</v>
      </c>
      <c r="E281" s="39">
        <v>990</v>
      </c>
      <c r="F281" s="81">
        <v>933.1</v>
      </c>
      <c r="G281" s="81">
        <v>933</v>
      </c>
    </row>
    <row r="282" spans="1:7">
      <c r="A282" s="10" t="s">
        <v>391</v>
      </c>
      <c r="B282" s="13" t="s">
        <v>177</v>
      </c>
      <c r="C282" s="13" t="s">
        <v>237</v>
      </c>
      <c r="D282" s="39"/>
      <c r="E282" s="39"/>
      <c r="F282" s="81">
        <v>1136.4000000000001</v>
      </c>
      <c r="G282" s="81">
        <v>1136.4000000000001</v>
      </c>
    </row>
    <row r="283" spans="1:7" ht="38.25">
      <c r="A283" s="10" t="s">
        <v>463</v>
      </c>
      <c r="B283" s="13" t="s">
        <v>519</v>
      </c>
      <c r="C283" s="13"/>
      <c r="D283" s="39"/>
      <c r="E283" s="39"/>
      <c r="F283" s="81">
        <f t="shared" si="127"/>
        <v>1580</v>
      </c>
      <c r="G283" s="81">
        <f t="shared" si="127"/>
        <v>1580</v>
      </c>
    </row>
    <row r="284" spans="1:7">
      <c r="A284" s="10" t="s">
        <v>391</v>
      </c>
      <c r="B284" s="13" t="s">
        <v>519</v>
      </c>
      <c r="C284" s="13" t="s">
        <v>237</v>
      </c>
      <c r="D284" s="39"/>
      <c r="E284" s="39"/>
      <c r="F284" s="81">
        <v>1580</v>
      </c>
      <c r="G284" s="81">
        <v>1580</v>
      </c>
    </row>
    <row r="285" spans="1:7" ht="38.25">
      <c r="A285" s="65" t="s">
        <v>178</v>
      </c>
      <c r="B285" s="66" t="s">
        <v>179</v>
      </c>
      <c r="C285" s="66"/>
      <c r="D285" s="39">
        <f t="shared" ref="D285:G285" si="128">D286</f>
        <v>2750</v>
      </c>
      <c r="E285" s="39">
        <f t="shared" si="128"/>
        <v>2750</v>
      </c>
      <c r="F285" s="81">
        <f t="shared" si="128"/>
        <v>2938.6</v>
      </c>
      <c r="G285" s="81">
        <f t="shared" si="128"/>
        <v>2804.5</v>
      </c>
    </row>
    <row r="286" spans="1:7" ht="25.5">
      <c r="A286" s="65" t="s">
        <v>24</v>
      </c>
      <c r="B286" s="66" t="s">
        <v>179</v>
      </c>
      <c r="C286" s="66" t="s">
        <v>25</v>
      </c>
      <c r="D286" s="39">
        <v>2750</v>
      </c>
      <c r="E286" s="39">
        <v>2750</v>
      </c>
      <c r="F286" s="81">
        <v>2938.6</v>
      </c>
      <c r="G286" s="81">
        <v>2804.5</v>
      </c>
    </row>
    <row r="287" spans="1:7" ht="25.5">
      <c r="A287" s="65" t="s">
        <v>180</v>
      </c>
      <c r="B287" s="66" t="s">
        <v>181</v>
      </c>
      <c r="C287" s="66"/>
      <c r="D287" s="39">
        <f t="shared" ref="D287:E287" si="129">D288</f>
        <v>1265.8</v>
      </c>
      <c r="E287" s="39">
        <f t="shared" si="129"/>
        <v>1265.8</v>
      </c>
      <c r="F287" s="81">
        <f>F288+F289+F290</f>
        <v>2211.1000000000004</v>
      </c>
      <c r="G287" s="81">
        <f>G288+G289+G290</f>
        <v>2197.8000000000002</v>
      </c>
    </row>
    <row r="288" spans="1:7" ht="25.5">
      <c r="A288" s="65" t="s">
        <v>24</v>
      </c>
      <c r="B288" s="66" t="s">
        <v>181</v>
      </c>
      <c r="C288" s="66" t="s">
        <v>25</v>
      </c>
      <c r="D288" s="39">
        <v>1265.8</v>
      </c>
      <c r="E288" s="39">
        <v>1265.8</v>
      </c>
      <c r="F288" s="81">
        <v>2185.8000000000002</v>
      </c>
      <c r="G288" s="81">
        <v>2172.5</v>
      </c>
    </row>
    <row r="289" spans="1:7">
      <c r="A289" s="10" t="s">
        <v>464</v>
      </c>
      <c r="B289" s="66" t="s">
        <v>181</v>
      </c>
      <c r="C289" s="66" t="s">
        <v>229</v>
      </c>
      <c r="D289" s="39"/>
      <c r="E289" s="39"/>
      <c r="F289" s="81">
        <v>20</v>
      </c>
      <c r="G289" s="81">
        <v>20</v>
      </c>
    </row>
    <row r="290" spans="1:7">
      <c r="A290" s="10" t="s">
        <v>465</v>
      </c>
      <c r="B290" s="66" t="s">
        <v>181</v>
      </c>
      <c r="C290" s="66" t="s">
        <v>21</v>
      </c>
      <c r="D290" s="39"/>
      <c r="E290" s="39"/>
      <c r="F290" s="81">
        <v>5.3</v>
      </c>
      <c r="G290" s="81">
        <v>5.3</v>
      </c>
    </row>
    <row r="291" spans="1:7" ht="51">
      <c r="A291" s="65" t="s">
        <v>182</v>
      </c>
      <c r="B291" s="66" t="s">
        <v>183</v>
      </c>
      <c r="C291" s="66"/>
      <c r="D291" s="39">
        <f t="shared" ref="D291" si="130">D292+D293</f>
        <v>752.4</v>
      </c>
      <c r="E291" s="39">
        <f t="shared" ref="E291:F291" si="131">E292+E293</f>
        <v>752.4</v>
      </c>
      <c r="F291" s="81">
        <f t="shared" si="131"/>
        <v>814</v>
      </c>
      <c r="G291" s="81">
        <f t="shared" ref="G291" si="132">G292+G293</f>
        <v>814</v>
      </c>
    </row>
    <row r="292" spans="1:7" ht="25.5">
      <c r="A292" s="65" t="s">
        <v>48</v>
      </c>
      <c r="B292" s="66" t="s">
        <v>183</v>
      </c>
      <c r="C292" s="66" t="s">
        <v>49</v>
      </c>
      <c r="D292" s="39">
        <v>745.46590000000003</v>
      </c>
      <c r="E292" s="39">
        <v>745.46590000000003</v>
      </c>
      <c r="F292" s="81">
        <v>775.8</v>
      </c>
      <c r="G292" s="81">
        <v>775.8</v>
      </c>
    </row>
    <row r="293" spans="1:7" ht="25.5">
      <c r="A293" s="65" t="s">
        <v>24</v>
      </c>
      <c r="B293" s="66" t="s">
        <v>183</v>
      </c>
      <c r="C293" s="66" t="s">
        <v>25</v>
      </c>
      <c r="D293" s="39">
        <v>6.9340999999999999</v>
      </c>
      <c r="E293" s="39">
        <v>6.9340999999999999</v>
      </c>
      <c r="F293" s="81">
        <v>38.200000000000003</v>
      </c>
      <c r="G293" s="81">
        <v>38.200000000000003</v>
      </c>
    </row>
    <row r="294" spans="1:7" ht="38.25">
      <c r="A294" s="65" t="s">
        <v>184</v>
      </c>
      <c r="B294" s="66" t="s">
        <v>185</v>
      </c>
      <c r="C294" s="66"/>
      <c r="D294" s="39">
        <f t="shared" ref="D294:G294" si="133">D295</f>
        <v>15</v>
      </c>
      <c r="E294" s="39">
        <f t="shared" si="133"/>
        <v>15</v>
      </c>
      <c r="F294" s="81">
        <f t="shared" si="133"/>
        <v>15</v>
      </c>
      <c r="G294" s="81">
        <f t="shared" si="133"/>
        <v>15</v>
      </c>
    </row>
    <row r="295" spans="1:7" ht="25.5">
      <c r="A295" s="65" t="s">
        <v>24</v>
      </c>
      <c r="B295" s="66" t="s">
        <v>185</v>
      </c>
      <c r="C295" s="66" t="s">
        <v>25</v>
      </c>
      <c r="D295" s="39">
        <v>15</v>
      </c>
      <c r="E295" s="39">
        <v>15</v>
      </c>
      <c r="F295" s="81">
        <v>15</v>
      </c>
      <c r="G295" s="81">
        <v>15</v>
      </c>
    </row>
    <row r="296" spans="1:7" ht="25.5">
      <c r="A296" s="65" t="s">
        <v>186</v>
      </c>
      <c r="B296" s="66" t="s">
        <v>187</v>
      </c>
      <c r="C296" s="66"/>
      <c r="D296" s="39">
        <f t="shared" ref="D296:G296" si="134">D297</f>
        <v>380</v>
      </c>
      <c r="E296" s="39">
        <f t="shared" si="134"/>
        <v>380</v>
      </c>
      <c r="F296" s="81">
        <f t="shared" si="134"/>
        <v>366.4</v>
      </c>
      <c r="G296" s="81">
        <f t="shared" si="134"/>
        <v>365.8</v>
      </c>
    </row>
    <row r="297" spans="1:7" ht="25.5">
      <c r="A297" s="65" t="s">
        <v>24</v>
      </c>
      <c r="B297" s="66" t="s">
        <v>187</v>
      </c>
      <c r="C297" s="66" t="s">
        <v>25</v>
      </c>
      <c r="D297" s="39">
        <v>380</v>
      </c>
      <c r="E297" s="39">
        <v>380</v>
      </c>
      <c r="F297" s="81">
        <v>366.4</v>
      </c>
      <c r="G297" s="81">
        <v>365.8</v>
      </c>
    </row>
    <row r="298" spans="1:7" ht="25.5">
      <c r="A298" s="63" t="s">
        <v>188</v>
      </c>
      <c r="B298" s="64" t="s">
        <v>189</v>
      </c>
      <c r="C298" s="64"/>
      <c r="D298" s="44" t="e">
        <f>#REF!+D299+D301+D305+D307+D315+D311+D313</f>
        <v>#REF!</v>
      </c>
      <c r="E298" s="44" t="e">
        <f>#REF!+E299+E301+E305+E307+E315</f>
        <v>#REF!</v>
      </c>
      <c r="F298" s="92">
        <f>F299+F301+F305+F307+F315+F311+F313+F303+F309</f>
        <v>15210.1</v>
      </c>
      <c r="G298" s="92">
        <f>G299+G301+G305+G307+G315+G311+G313+G303+G309</f>
        <v>15210</v>
      </c>
    </row>
    <row r="299" spans="1:7" ht="25.5">
      <c r="A299" s="10" t="s">
        <v>370</v>
      </c>
      <c r="B299" s="11" t="s">
        <v>371</v>
      </c>
      <c r="C299" s="11"/>
      <c r="D299" s="39">
        <f t="shared" ref="D299:G299" si="135">D300</f>
        <v>150</v>
      </c>
      <c r="E299" s="39">
        <f t="shared" si="135"/>
        <v>96.49</v>
      </c>
      <c r="F299" s="81">
        <f t="shared" si="135"/>
        <v>150</v>
      </c>
      <c r="G299" s="81">
        <f t="shared" si="135"/>
        <v>150</v>
      </c>
    </row>
    <row r="300" spans="1:7" ht="25.5">
      <c r="A300" s="10" t="s">
        <v>368</v>
      </c>
      <c r="B300" s="11" t="s">
        <v>371</v>
      </c>
      <c r="C300" s="11" t="s">
        <v>25</v>
      </c>
      <c r="D300" s="39">
        <v>150</v>
      </c>
      <c r="E300" s="39">
        <v>96.49</v>
      </c>
      <c r="F300" s="81">
        <v>150</v>
      </c>
      <c r="G300" s="81">
        <v>150</v>
      </c>
    </row>
    <row r="301" spans="1:7" ht="25.5">
      <c r="A301" s="65" t="s">
        <v>190</v>
      </c>
      <c r="B301" s="66" t="s">
        <v>191</v>
      </c>
      <c r="C301" s="66"/>
      <c r="D301" s="39">
        <f t="shared" ref="D301:G303" si="136">D302</f>
        <v>450</v>
      </c>
      <c r="E301" s="39">
        <f t="shared" si="136"/>
        <v>450</v>
      </c>
      <c r="F301" s="81">
        <f t="shared" si="136"/>
        <v>556.79999999999995</v>
      </c>
      <c r="G301" s="81">
        <f t="shared" si="136"/>
        <v>556.79999999999995</v>
      </c>
    </row>
    <row r="302" spans="1:7" ht="25.5">
      <c r="A302" s="65" t="s">
        <v>24</v>
      </c>
      <c r="B302" s="66" t="s">
        <v>191</v>
      </c>
      <c r="C302" s="66" t="s">
        <v>25</v>
      </c>
      <c r="D302" s="39">
        <v>450</v>
      </c>
      <c r="E302" s="39">
        <v>450</v>
      </c>
      <c r="F302" s="81">
        <v>556.79999999999995</v>
      </c>
      <c r="G302" s="81">
        <v>556.79999999999995</v>
      </c>
    </row>
    <row r="303" spans="1:7" ht="25.5">
      <c r="A303" s="10" t="s">
        <v>467</v>
      </c>
      <c r="B303" s="11" t="s">
        <v>466</v>
      </c>
      <c r="C303" s="66"/>
      <c r="D303" s="39"/>
      <c r="E303" s="39"/>
      <c r="F303" s="81">
        <f t="shared" si="136"/>
        <v>4408.3999999999996</v>
      </c>
      <c r="G303" s="81">
        <f t="shared" si="136"/>
        <v>4408.3999999999996</v>
      </c>
    </row>
    <row r="304" spans="1:7" ht="25.5">
      <c r="A304" s="10" t="s">
        <v>352</v>
      </c>
      <c r="B304" s="11" t="s">
        <v>466</v>
      </c>
      <c r="C304" s="66" t="s">
        <v>25</v>
      </c>
      <c r="D304" s="39"/>
      <c r="E304" s="39"/>
      <c r="F304" s="81">
        <v>4408.3999999999996</v>
      </c>
      <c r="G304" s="81">
        <v>4408.3999999999996</v>
      </c>
    </row>
    <row r="305" spans="1:7" ht="51">
      <c r="A305" s="10" t="s">
        <v>358</v>
      </c>
      <c r="B305" s="11" t="s">
        <v>369</v>
      </c>
      <c r="C305" s="11"/>
      <c r="D305" s="39">
        <f t="shared" ref="D305:G305" si="137">D306</f>
        <v>141.78440000000001</v>
      </c>
      <c r="E305" s="39">
        <f t="shared" si="137"/>
        <v>141.78440000000001</v>
      </c>
      <c r="F305" s="81">
        <f t="shared" si="137"/>
        <v>141.80000000000001</v>
      </c>
      <c r="G305" s="81">
        <f t="shared" si="137"/>
        <v>141.80000000000001</v>
      </c>
    </row>
    <row r="306" spans="1:7">
      <c r="A306" s="10" t="s">
        <v>360</v>
      </c>
      <c r="B306" s="11" t="s">
        <v>369</v>
      </c>
      <c r="C306" s="11" t="s">
        <v>229</v>
      </c>
      <c r="D306" s="39">
        <v>141.78440000000001</v>
      </c>
      <c r="E306" s="39">
        <v>141.78440000000001</v>
      </c>
      <c r="F306" s="81">
        <v>141.80000000000001</v>
      </c>
      <c r="G306" s="81">
        <v>141.80000000000001</v>
      </c>
    </row>
    <row r="307" spans="1:7" ht="25.5">
      <c r="A307" s="65" t="s">
        <v>192</v>
      </c>
      <c r="B307" s="66" t="s">
        <v>193</v>
      </c>
      <c r="C307" s="66"/>
      <c r="D307" s="39">
        <f t="shared" ref="D307:G307" si="138">D308</f>
        <v>44.2</v>
      </c>
      <c r="E307" s="39">
        <f t="shared" si="138"/>
        <v>50</v>
      </c>
      <c r="F307" s="81">
        <f t="shared" si="138"/>
        <v>43.6</v>
      </c>
      <c r="G307" s="81">
        <f t="shared" si="138"/>
        <v>43.6</v>
      </c>
    </row>
    <row r="308" spans="1:7" ht="25.5">
      <c r="A308" s="65" t="s">
        <v>24</v>
      </c>
      <c r="B308" s="66" t="s">
        <v>193</v>
      </c>
      <c r="C308" s="66" t="s">
        <v>25</v>
      </c>
      <c r="D308" s="39">
        <v>44.2</v>
      </c>
      <c r="E308" s="39">
        <v>50</v>
      </c>
      <c r="F308" s="81">
        <v>43.6</v>
      </c>
      <c r="G308" s="81">
        <v>43.6</v>
      </c>
    </row>
    <row r="309" spans="1:7" ht="25.5">
      <c r="A309" s="10" t="s">
        <v>467</v>
      </c>
      <c r="B309" s="11" t="s">
        <v>468</v>
      </c>
      <c r="C309" s="66"/>
      <c r="D309" s="39"/>
      <c r="E309" s="39"/>
      <c r="F309" s="81">
        <f t="shared" ref="F309:G309" si="139">F310</f>
        <v>0.5</v>
      </c>
      <c r="G309" s="81">
        <f t="shared" si="139"/>
        <v>0.4</v>
      </c>
    </row>
    <row r="310" spans="1:7" ht="25.5">
      <c r="A310" s="10" t="s">
        <v>352</v>
      </c>
      <c r="B310" s="11" t="s">
        <v>468</v>
      </c>
      <c r="C310" s="66" t="s">
        <v>25</v>
      </c>
      <c r="D310" s="39"/>
      <c r="E310" s="39"/>
      <c r="F310" s="81">
        <v>0.5</v>
      </c>
      <c r="G310" s="81">
        <v>0.4</v>
      </c>
    </row>
    <row r="311" spans="1:7" ht="25.5">
      <c r="A311" s="10" t="s">
        <v>430</v>
      </c>
      <c r="B311" s="11" t="s">
        <v>428</v>
      </c>
      <c r="C311" s="11"/>
      <c r="D311" s="45">
        <f>D312</f>
        <v>573.20000000000005</v>
      </c>
      <c r="E311" s="45"/>
      <c r="F311" s="81">
        <f t="shared" ref="F311:G311" si="140">F312</f>
        <v>573.20000000000005</v>
      </c>
      <c r="G311" s="81">
        <f t="shared" si="140"/>
        <v>573.20000000000005</v>
      </c>
    </row>
    <row r="312" spans="1:7">
      <c r="A312" s="10" t="s">
        <v>391</v>
      </c>
      <c r="B312" s="11" t="s">
        <v>428</v>
      </c>
      <c r="C312" s="11" t="s">
        <v>237</v>
      </c>
      <c r="D312" s="45">
        <v>573.20000000000005</v>
      </c>
      <c r="E312" s="45"/>
      <c r="F312" s="93">
        <v>573.20000000000005</v>
      </c>
      <c r="G312" s="93">
        <v>573.20000000000005</v>
      </c>
    </row>
    <row r="313" spans="1:7" ht="51">
      <c r="A313" s="10" t="s">
        <v>427</v>
      </c>
      <c r="B313" s="11" t="s">
        <v>429</v>
      </c>
      <c r="C313" s="11"/>
      <c r="D313" s="45">
        <f>D314</f>
        <v>9330</v>
      </c>
      <c r="E313" s="45"/>
      <c r="F313" s="93">
        <f>F314</f>
        <v>9330</v>
      </c>
      <c r="G313" s="93">
        <f>G314</f>
        <v>9330</v>
      </c>
    </row>
    <row r="314" spans="1:7">
      <c r="A314" s="10" t="s">
        <v>391</v>
      </c>
      <c r="B314" s="11" t="s">
        <v>429</v>
      </c>
      <c r="C314" s="11" t="s">
        <v>237</v>
      </c>
      <c r="D314" s="45">
        <v>9330</v>
      </c>
      <c r="E314" s="45"/>
      <c r="F314" s="93">
        <v>9330</v>
      </c>
      <c r="G314" s="93">
        <v>9330</v>
      </c>
    </row>
    <row r="315" spans="1:7" ht="25.5">
      <c r="A315" s="10" t="s">
        <v>361</v>
      </c>
      <c r="B315" s="11" t="s">
        <v>397</v>
      </c>
      <c r="C315" s="11"/>
      <c r="D315" s="39">
        <f t="shared" ref="D315:G315" si="141">D316</f>
        <v>5.8</v>
      </c>
      <c r="E315" s="39">
        <f t="shared" si="141"/>
        <v>0</v>
      </c>
      <c r="F315" s="81">
        <f t="shared" si="141"/>
        <v>5.8</v>
      </c>
      <c r="G315" s="81">
        <f t="shared" si="141"/>
        <v>5.8</v>
      </c>
    </row>
    <row r="316" spans="1:7">
      <c r="A316" s="10" t="s">
        <v>363</v>
      </c>
      <c r="B316" s="11" t="s">
        <v>397</v>
      </c>
      <c r="C316" s="11" t="s">
        <v>237</v>
      </c>
      <c r="D316" s="39">
        <v>5.8</v>
      </c>
      <c r="E316" s="39">
        <v>0</v>
      </c>
      <c r="F316" s="81">
        <v>5.8</v>
      </c>
      <c r="G316" s="81">
        <v>5.8</v>
      </c>
    </row>
    <row r="317" spans="1:7" ht="25.5">
      <c r="A317" s="63" t="s">
        <v>194</v>
      </c>
      <c r="B317" s="64" t="s">
        <v>195</v>
      </c>
      <c r="C317" s="64"/>
      <c r="D317" s="44" t="e">
        <f>D318+D320+#REF!+D322+D324+D326+D328+D330+D332+D334+D336+D338+D340+D342+D344+#REF!</f>
        <v>#REF!</v>
      </c>
      <c r="E317" s="44" t="e">
        <f>E318+E320+#REF!+E322+E324+E326+E328+E330+E332+E334+E336+E338+E340+E342+E344+#REF!</f>
        <v>#REF!</v>
      </c>
      <c r="F317" s="92">
        <f>F318+F320+F322+F324+F326+F328+F330+F332+F334+F336+F338+F340+F342+F344</f>
        <v>39255.399999999994</v>
      </c>
      <c r="G317" s="92">
        <f>G318+G320+G322+G324+G326+G328+G330+G332+G334+G336+G338+G340+G342+G344</f>
        <v>39041</v>
      </c>
    </row>
    <row r="318" spans="1:7" ht="38.25">
      <c r="A318" s="65" t="s">
        <v>196</v>
      </c>
      <c r="B318" s="66" t="s">
        <v>197</v>
      </c>
      <c r="C318" s="66"/>
      <c r="D318" s="39">
        <f t="shared" ref="D318:G318" si="142">D319</f>
        <v>3924.8</v>
      </c>
      <c r="E318" s="39">
        <f t="shared" si="142"/>
        <v>4780.1275999999998</v>
      </c>
      <c r="F318" s="81">
        <f t="shared" si="142"/>
        <v>3924.8</v>
      </c>
      <c r="G318" s="81">
        <f t="shared" si="142"/>
        <v>3924.8</v>
      </c>
    </row>
    <row r="319" spans="1:7" ht="25.5">
      <c r="A319" s="65" t="s">
        <v>24</v>
      </c>
      <c r="B319" s="66" t="s">
        <v>197</v>
      </c>
      <c r="C319" s="66" t="s">
        <v>25</v>
      </c>
      <c r="D319" s="39">
        <v>3924.8</v>
      </c>
      <c r="E319" s="39">
        <v>4780.1275999999998</v>
      </c>
      <c r="F319" s="81">
        <v>3924.8</v>
      </c>
      <c r="G319" s="81">
        <v>3924.8</v>
      </c>
    </row>
    <row r="320" spans="1:7" ht="25.5">
      <c r="A320" s="65" t="s">
        <v>198</v>
      </c>
      <c r="B320" s="66" t="s">
        <v>199</v>
      </c>
      <c r="C320" s="66"/>
      <c r="D320" s="39">
        <f t="shared" ref="D320:G320" si="143">D321</f>
        <v>4000</v>
      </c>
      <c r="E320" s="39">
        <f t="shared" si="143"/>
        <v>4000</v>
      </c>
      <c r="F320" s="81">
        <f t="shared" si="143"/>
        <v>4000</v>
      </c>
      <c r="G320" s="81">
        <f t="shared" si="143"/>
        <v>3999.9</v>
      </c>
    </row>
    <row r="321" spans="1:7" ht="25.5">
      <c r="A321" s="65" t="s">
        <v>24</v>
      </c>
      <c r="B321" s="66" t="s">
        <v>199</v>
      </c>
      <c r="C321" s="66" t="s">
        <v>25</v>
      </c>
      <c r="D321" s="39">
        <v>4000</v>
      </c>
      <c r="E321" s="39">
        <v>4000</v>
      </c>
      <c r="F321" s="81">
        <v>4000</v>
      </c>
      <c r="G321" s="81">
        <v>3999.9</v>
      </c>
    </row>
    <row r="322" spans="1:7" ht="51">
      <c r="A322" s="65" t="s">
        <v>200</v>
      </c>
      <c r="B322" s="66" t="s">
        <v>201</v>
      </c>
      <c r="C322" s="66"/>
      <c r="D322" s="39">
        <f t="shared" ref="D322:G322" si="144">D323</f>
        <v>600</v>
      </c>
      <c r="E322" s="39">
        <f t="shared" si="144"/>
        <v>600</v>
      </c>
      <c r="F322" s="81">
        <f t="shared" si="144"/>
        <v>537.4</v>
      </c>
      <c r="G322" s="81">
        <f t="shared" si="144"/>
        <v>537.4</v>
      </c>
    </row>
    <row r="323" spans="1:7" ht="25.5">
      <c r="A323" s="65" t="s">
        <v>24</v>
      </c>
      <c r="B323" s="66" t="s">
        <v>201</v>
      </c>
      <c r="C323" s="66" t="s">
        <v>25</v>
      </c>
      <c r="D323" s="39">
        <v>600</v>
      </c>
      <c r="E323" s="39">
        <v>600</v>
      </c>
      <c r="F323" s="81">
        <v>537.4</v>
      </c>
      <c r="G323" s="81">
        <v>537.4</v>
      </c>
    </row>
    <row r="324" spans="1:7">
      <c r="A324" s="65" t="s">
        <v>202</v>
      </c>
      <c r="B324" s="66" t="s">
        <v>203</v>
      </c>
      <c r="C324" s="66"/>
      <c r="D324" s="39">
        <f t="shared" ref="D324:G324" si="145">D325</f>
        <v>2500</v>
      </c>
      <c r="E324" s="39">
        <f t="shared" si="145"/>
        <v>2500</v>
      </c>
      <c r="F324" s="81">
        <f t="shared" si="145"/>
        <v>2500</v>
      </c>
      <c r="G324" s="81">
        <f t="shared" si="145"/>
        <v>2500</v>
      </c>
    </row>
    <row r="325" spans="1:7" ht="25.5">
      <c r="A325" s="65" t="s">
        <v>24</v>
      </c>
      <c r="B325" s="66" t="s">
        <v>203</v>
      </c>
      <c r="C325" s="66" t="s">
        <v>25</v>
      </c>
      <c r="D325" s="39">
        <v>2500</v>
      </c>
      <c r="E325" s="39">
        <v>2500</v>
      </c>
      <c r="F325" s="81">
        <v>2500</v>
      </c>
      <c r="G325" s="81">
        <v>2500</v>
      </c>
    </row>
    <row r="326" spans="1:7" ht="38.25">
      <c r="A326" s="65" t="s">
        <v>204</v>
      </c>
      <c r="B326" s="66" t="s">
        <v>205</v>
      </c>
      <c r="C326" s="66"/>
      <c r="D326" s="39">
        <f t="shared" ref="D326:G328" si="146">D327</f>
        <v>2260</v>
      </c>
      <c r="E326" s="39">
        <f t="shared" si="146"/>
        <v>2260</v>
      </c>
      <c r="F326" s="81">
        <f t="shared" si="146"/>
        <v>2260</v>
      </c>
      <c r="G326" s="81">
        <f t="shared" si="146"/>
        <v>2260</v>
      </c>
    </row>
    <row r="327" spans="1:7" ht="25.5">
      <c r="A327" s="65" t="s">
        <v>24</v>
      </c>
      <c r="B327" s="66" t="s">
        <v>205</v>
      </c>
      <c r="C327" s="66" t="s">
        <v>25</v>
      </c>
      <c r="D327" s="39">
        <v>2260</v>
      </c>
      <c r="E327" s="39">
        <v>2260</v>
      </c>
      <c r="F327" s="81">
        <v>2260</v>
      </c>
      <c r="G327" s="81">
        <v>2260</v>
      </c>
    </row>
    <row r="328" spans="1:7">
      <c r="A328" s="65" t="s">
        <v>206</v>
      </c>
      <c r="B328" s="66" t="s">
        <v>207</v>
      </c>
      <c r="C328" s="66"/>
      <c r="D328" s="39">
        <f t="shared" ref="D328:E328" si="147">D329</f>
        <v>23901.8</v>
      </c>
      <c r="E328" s="39">
        <f t="shared" si="147"/>
        <v>23901.8</v>
      </c>
      <c r="F328" s="81">
        <f t="shared" si="146"/>
        <v>20687</v>
      </c>
      <c r="G328" s="81">
        <f t="shared" si="146"/>
        <v>20482.900000000001</v>
      </c>
    </row>
    <row r="329" spans="1:7" ht="25.5">
      <c r="A329" s="65" t="s">
        <v>24</v>
      </c>
      <c r="B329" s="66" t="s">
        <v>207</v>
      </c>
      <c r="C329" s="66" t="s">
        <v>25</v>
      </c>
      <c r="D329" s="39">
        <v>23901.8</v>
      </c>
      <c r="E329" s="39">
        <v>23901.8</v>
      </c>
      <c r="F329" s="81">
        <v>20687</v>
      </c>
      <c r="G329" s="81">
        <v>20482.900000000001</v>
      </c>
    </row>
    <row r="330" spans="1:7">
      <c r="A330" s="65" t="s">
        <v>208</v>
      </c>
      <c r="B330" s="66" t="s">
        <v>209</v>
      </c>
      <c r="C330" s="66"/>
      <c r="D330" s="39">
        <f t="shared" ref="D330:E330" si="148">D331</f>
        <v>1500</v>
      </c>
      <c r="E330" s="39">
        <f t="shared" si="148"/>
        <v>1500</v>
      </c>
      <c r="F330" s="81">
        <f t="shared" ref="D330:G332" si="149">F331</f>
        <v>1050</v>
      </c>
      <c r="G330" s="81">
        <f t="shared" si="149"/>
        <v>1050</v>
      </c>
    </row>
    <row r="331" spans="1:7" ht="25.5">
      <c r="A331" s="65" t="s">
        <v>24</v>
      </c>
      <c r="B331" s="66" t="s">
        <v>209</v>
      </c>
      <c r="C331" s="66" t="s">
        <v>25</v>
      </c>
      <c r="D331" s="39">
        <v>1500</v>
      </c>
      <c r="E331" s="39">
        <v>1500</v>
      </c>
      <c r="F331" s="81">
        <v>1050</v>
      </c>
      <c r="G331" s="81">
        <v>1050</v>
      </c>
    </row>
    <row r="332" spans="1:7" ht="25.5">
      <c r="A332" s="10" t="s">
        <v>366</v>
      </c>
      <c r="B332" s="11" t="s">
        <v>367</v>
      </c>
      <c r="C332" s="11"/>
      <c r="D332" s="39">
        <f t="shared" si="149"/>
        <v>53.5197</v>
      </c>
      <c r="E332" s="39">
        <f t="shared" si="149"/>
        <v>53.5197</v>
      </c>
      <c r="F332" s="81">
        <f t="shared" si="149"/>
        <v>53.5</v>
      </c>
      <c r="G332" s="81">
        <f t="shared" si="149"/>
        <v>53.5</v>
      </c>
    </row>
    <row r="333" spans="1:7" ht="25.5">
      <c r="A333" s="10" t="s">
        <v>368</v>
      </c>
      <c r="B333" s="11" t="s">
        <v>367</v>
      </c>
      <c r="C333" s="11" t="s">
        <v>25</v>
      </c>
      <c r="D333" s="39">
        <v>53.5197</v>
      </c>
      <c r="E333" s="39">
        <v>53.5197</v>
      </c>
      <c r="F333" s="81">
        <v>53.5</v>
      </c>
      <c r="G333" s="81">
        <v>53.5</v>
      </c>
    </row>
    <row r="334" spans="1:7" ht="25.5">
      <c r="A334" s="65" t="s">
        <v>366</v>
      </c>
      <c r="B334" s="69" t="s">
        <v>356</v>
      </c>
      <c r="C334" s="69"/>
      <c r="D334" s="39">
        <f t="shared" ref="D334:G334" si="150">D335</f>
        <v>3327</v>
      </c>
      <c r="E334" s="39">
        <f t="shared" si="150"/>
        <v>4000</v>
      </c>
      <c r="F334" s="81">
        <f>F335</f>
        <v>1880.3</v>
      </c>
      <c r="G334" s="81">
        <f t="shared" si="150"/>
        <v>1877.3</v>
      </c>
    </row>
    <row r="335" spans="1:7" ht="25.5">
      <c r="A335" s="70" t="s">
        <v>24</v>
      </c>
      <c r="B335" s="69" t="s">
        <v>356</v>
      </c>
      <c r="C335" s="69" t="s">
        <v>25</v>
      </c>
      <c r="D335" s="39">
        <v>3327</v>
      </c>
      <c r="E335" s="39">
        <v>4000</v>
      </c>
      <c r="F335" s="81">
        <v>1880.3</v>
      </c>
      <c r="G335" s="81">
        <v>1877.3</v>
      </c>
    </row>
    <row r="336" spans="1:7" ht="25.5">
      <c r="A336" s="65" t="s">
        <v>210</v>
      </c>
      <c r="B336" s="66" t="s">
        <v>211</v>
      </c>
      <c r="C336" s="66"/>
      <c r="D336" s="39">
        <f t="shared" ref="D336:G336" si="151">D337</f>
        <v>1350</v>
      </c>
      <c r="E336" s="39">
        <f t="shared" si="151"/>
        <v>1350</v>
      </c>
      <c r="F336" s="81">
        <f t="shared" si="151"/>
        <v>1366.6</v>
      </c>
      <c r="G336" s="81">
        <f t="shared" si="151"/>
        <v>1359.4</v>
      </c>
    </row>
    <row r="337" spans="1:7" ht="25.5">
      <c r="A337" s="65" t="s">
        <v>24</v>
      </c>
      <c r="B337" s="66" t="s">
        <v>211</v>
      </c>
      <c r="C337" s="66" t="s">
        <v>25</v>
      </c>
      <c r="D337" s="39">
        <v>1350</v>
      </c>
      <c r="E337" s="39">
        <v>1350</v>
      </c>
      <c r="F337" s="81">
        <v>1366.6</v>
      </c>
      <c r="G337" s="81">
        <v>1359.4</v>
      </c>
    </row>
    <row r="338" spans="1:7">
      <c r="A338" s="65" t="s">
        <v>212</v>
      </c>
      <c r="B338" s="66" t="s">
        <v>213</v>
      </c>
      <c r="C338" s="66"/>
      <c r="D338" s="39">
        <f t="shared" ref="D338:G338" si="152">D339</f>
        <v>599.4</v>
      </c>
      <c r="E338" s="39">
        <f t="shared" si="152"/>
        <v>599.4</v>
      </c>
      <c r="F338" s="81">
        <f t="shared" si="152"/>
        <v>545.6</v>
      </c>
      <c r="G338" s="81">
        <f t="shared" si="152"/>
        <v>545.6</v>
      </c>
    </row>
    <row r="339" spans="1:7" ht="25.5">
      <c r="A339" s="65" t="s">
        <v>24</v>
      </c>
      <c r="B339" s="66" t="s">
        <v>213</v>
      </c>
      <c r="C339" s="66" t="s">
        <v>25</v>
      </c>
      <c r="D339" s="39">
        <v>599.4</v>
      </c>
      <c r="E339" s="39">
        <v>599.4</v>
      </c>
      <c r="F339" s="81">
        <v>545.6</v>
      </c>
      <c r="G339" s="81">
        <v>545.6</v>
      </c>
    </row>
    <row r="340" spans="1:7" ht="25.5">
      <c r="A340" s="65" t="s">
        <v>214</v>
      </c>
      <c r="B340" s="66" t="s">
        <v>215</v>
      </c>
      <c r="C340" s="66"/>
      <c r="D340" s="39">
        <f t="shared" ref="D340:G340" si="153">D341</f>
        <v>90</v>
      </c>
      <c r="E340" s="39">
        <f t="shared" si="153"/>
        <v>100</v>
      </c>
      <c r="F340" s="81">
        <f t="shared" si="153"/>
        <v>64.2</v>
      </c>
      <c r="G340" s="81">
        <f t="shared" si="153"/>
        <v>64.2</v>
      </c>
    </row>
    <row r="341" spans="1:7" ht="25.5">
      <c r="A341" s="65" t="s">
        <v>24</v>
      </c>
      <c r="B341" s="66" t="s">
        <v>215</v>
      </c>
      <c r="C341" s="66" t="s">
        <v>25</v>
      </c>
      <c r="D341" s="39">
        <v>90</v>
      </c>
      <c r="E341" s="39">
        <v>100</v>
      </c>
      <c r="F341" s="81">
        <v>64.2</v>
      </c>
      <c r="G341" s="81">
        <v>64.2</v>
      </c>
    </row>
    <row r="342" spans="1:7" ht="25.5">
      <c r="A342" s="65" t="s">
        <v>216</v>
      </c>
      <c r="B342" s="66" t="s">
        <v>217</v>
      </c>
      <c r="C342" s="66"/>
      <c r="D342" s="39">
        <f t="shared" ref="D342:G342" si="154">D343</f>
        <v>168</v>
      </c>
      <c r="E342" s="39">
        <f t="shared" si="154"/>
        <v>84</v>
      </c>
      <c r="F342" s="81">
        <f t="shared" si="154"/>
        <v>308</v>
      </c>
      <c r="G342" s="81">
        <f t="shared" si="154"/>
        <v>308</v>
      </c>
    </row>
    <row r="343" spans="1:7" ht="25.5">
      <c r="A343" s="65" t="s">
        <v>24</v>
      </c>
      <c r="B343" s="66" t="s">
        <v>217</v>
      </c>
      <c r="C343" s="66" t="s">
        <v>25</v>
      </c>
      <c r="D343" s="39">
        <v>168</v>
      </c>
      <c r="E343" s="39">
        <v>84</v>
      </c>
      <c r="F343" s="81">
        <v>308</v>
      </c>
      <c r="G343" s="81">
        <v>308</v>
      </c>
    </row>
    <row r="344" spans="1:7" ht="38.25">
      <c r="A344" s="65" t="s">
        <v>204</v>
      </c>
      <c r="B344" s="66" t="s">
        <v>218</v>
      </c>
      <c r="C344" s="66"/>
      <c r="D344" s="39">
        <f t="shared" ref="D344:G344" si="155">D345</f>
        <v>10</v>
      </c>
      <c r="E344" s="39">
        <f t="shared" si="155"/>
        <v>10</v>
      </c>
      <c r="F344" s="81">
        <f t="shared" si="155"/>
        <v>78</v>
      </c>
      <c r="G344" s="81">
        <f t="shared" si="155"/>
        <v>78</v>
      </c>
    </row>
    <row r="345" spans="1:7" ht="25.5">
      <c r="A345" s="65" t="s">
        <v>24</v>
      </c>
      <c r="B345" s="66" t="s">
        <v>218</v>
      </c>
      <c r="C345" s="66" t="s">
        <v>25</v>
      </c>
      <c r="D345" s="46">
        <v>10</v>
      </c>
      <c r="E345" s="39">
        <v>10</v>
      </c>
      <c r="F345" s="94">
        <v>78</v>
      </c>
      <c r="G345" s="94">
        <v>78</v>
      </c>
    </row>
    <row r="346" spans="1:7" ht="38.25">
      <c r="A346" s="63" t="s">
        <v>219</v>
      </c>
      <c r="B346" s="64" t="s">
        <v>220</v>
      </c>
      <c r="C346" s="64"/>
      <c r="D346" s="44" t="e">
        <f>D347+D351+D353+D355+D361+#REF!+D365+D349</f>
        <v>#REF!</v>
      </c>
      <c r="E346" s="44" t="e">
        <f>E347+E351+E353+E355+E361+#REF!+E365</f>
        <v>#REF!</v>
      </c>
      <c r="F346" s="92">
        <f>F347+F351+F353+F355+F361+F365+F349+F359+F363+F357</f>
        <v>70477.5</v>
      </c>
      <c r="G346" s="92">
        <f>G347+G351+G353+G355+G361+G365+G349+G359+G363+G357</f>
        <v>70474.999999999985</v>
      </c>
    </row>
    <row r="347" spans="1:7" ht="25.5">
      <c r="A347" s="10" t="s">
        <v>361</v>
      </c>
      <c r="B347" s="11" t="s">
        <v>362</v>
      </c>
      <c r="C347" s="11"/>
      <c r="D347" s="39">
        <f>D348</f>
        <v>1528</v>
      </c>
      <c r="E347" s="39">
        <v>504.90859999999998</v>
      </c>
      <c r="F347" s="81">
        <f>F348</f>
        <v>1528</v>
      </c>
      <c r="G347" s="81">
        <f>G348</f>
        <v>1528</v>
      </c>
    </row>
    <row r="348" spans="1:7">
      <c r="A348" s="10" t="s">
        <v>363</v>
      </c>
      <c r="B348" s="11" t="s">
        <v>362</v>
      </c>
      <c r="C348" s="11" t="s">
        <v>237</v>
      </c>
      <c r="D348" s="39">
        <v>1528</v>
      </c>
      <c r="E348" s="39">
        <v>504.90859999999998</v>
      </c>
      <c r="F348" s="81">
        <v>1528</v>
      </c>
      <c r="G348" s="81">
        <v>1528</v>
      </c>
    </row>
    <row r="349" spans="1:7" ht="51">
      <c r="A349" s="10" t="s">
        <v>427</v>
      </c>
      <c r="B349" s="11" t="s">
        <v>426</v>
      </c>
      <c r="C349" s="11"/>
      <c r="D349" s="39">
        <f>D350</f>
        <v>14204.8</v>
      </c>
      <c r="E349" s="39"/>
      <c r="F349" s="81">
        <f>F350</f>
        <v>14204.8</v>
      </c>
      <c r="G349" s="81">
        <f>G350</f>
        <v>14204.8</v>
      </c>
    </row>
    <row r="350" spans="1:7">
      <c r="A350" s="10" t="s">
        <v>391</v>
      </c>
      <c r="B350" s="11" t="s">
        <v>426</v>
      </c>
      <c r="C350" s="11" t="s">
        <v>237</v>
      </c>
      <c r="D350" s="45">
        <v>14204.8</v>
      </c>
      <c r="E350" s="39"/>
      <c r="F350" s="93">
        <v>14204.8</v>
      </c>
      <c r="G350" s="93">
        <v>14204.8</v>
      </c>
    </row>
    <row r="351" spans="1:7" ht="38.25">
      <c r="A351" s="10" t="s">
        <v>364</v>
      </c>
      <c r="B351" s="11" t="s">
        <v>365</v>
      </c>
      <c r="C351" s="11"/>
      <c r="D351" s="39">
        <v>3.5</v>
      </c>
      <c r="E351" s="39">
        <v>12.1</v>
      </c>
      <c r="F351" s="81">
        <f>F352</f>
        <v>3.5</v>
      </c>
      <c r="G351" s="81">
        <f>G352</f>
        <v>3.5</v>
      </c>
    </row>
    <row r="352" spans="1:7">
      <c r="A352" s="10" t="s">
        <v>363</v>
      </c>
      <c r="B352" s="11" t="s">
        <v>365</v>
      </c>
      <c r="C352" s="11" t="s">
        <v>237</v>
      </c>
      <c r="D352" s="39">
        <v>3.5</v>
      </c>
      <c r="E352" s="39">
        <v>12.1</v>
      </c>
      <c r="F352" s="81">
        <v>3.5</v>
      </c>
      <c r="G352" s="81">
        <v>3.5</v>
      </c>
    </row>
    <row r="353" spans="1:7" ht="25.5">
      <c r="A353" s="10" t="s">
        <v>361</v>
      </c>
      <c r="B353" s="11" t="s">
        <v>398</v>
      </c>
      <c r="C353" s="11"/>
      <c r="D353" s="39">
        <v>10.4</v>
      </c>
      <c r="E353" s="39"/>
      <c r="F353" s="81">
        <f>F354</f>
        <v>10.4</v>
      </c>
      <c r="G353" s="81">
        <f>G354</f>
        <v>10.4</v>
      </c>
    </row>
    <row r="354" spans="1:7">
      <c r="A354" s="10" t="s">
        <v>363</v>
      </c>
      <c r="B354" s="11" t="s">
        <v>398</v>
      </c>
      <c r="C354" s="11" t="s">
        <v>237</v>
      </c>
      <c r="D354" s="39">
        <v>10.4</v>
      </c>
      <c r="E354" s="39"/>
      <c r="F354" s="81">
        <v>10.4</v>
      </c>
      <c r="G354" s="81">
        <v>10.4</v>
      </c>
    </row>
    <row r="355" spans="1:7" ht="38.25">
      <c r="A355" s="65" t="s">
        <v>221</v>
      </c>
      <c r="B355" s="66" t="s">
        <v>222</v>
      </c>
      <c r="C355" s="66"/>
      <c r="D355" s="39">
        <v>24959.200000000001</v>
      </c>
      <c r="E355" s="39">
        <v>24959.200000000001</v>
      </c>
      <c r="F355" s="81">
        <f>F356</f>
        <v>24257.1</v>
      </c>
      <c r="G355" s="81">
        <f>G356</f>
        <v>24257.1</v>
      </c>
    </row>
    <row r="356" spans="1:7" ht="25.5">
      <c r="A356" s="65" t="s">
        <v>24</v>
      </c>
      <c r="B356" s="66" t="s">
        <v>222</v>
      </c>
      <c r="C356" s="66" t="s">
        <v>25</v>
      </c>
      <c r="D356" s="39">
        <v>24959.200000000001</v>
      </c>
      <c r="E356" s="39">
        <v>24959.200000000001</v>
      </c>
      <c r="F356" s="81">
        <v>24257.1</v>
      </c>
      <c r="G356" s="81">
        <v>24257.1</v>
      </c>
    </row>
    <row r="357" spans="1:7">
      <c r="A357" s="65" t="s">
        <v>514</v>
      </c>
      <c r="B357" s="66" t="s">
        <v>515</v>
      </c>
      <c r="C357" s="66"/>
      <c r="D357" s="39"/>
      <c r="E357" s="39"/>
      <c r="F357" s="81">
        <f>F358</f>
        <v>10</v>
      </c>
      <c r="G357" s="81">
        <f>G358</f>
        <v>10</v>
      </c>
    </row>
    <row r="358" spans="1:7" ht="25.5">
      <c r="A358" s="65" t="s">
        <v>24</v>
      </c>
      <c r="B358" s="66" t="s">
        <v>515</v>
      </c>
      <c r="C358" s="66" t="s">
        <v>25</v>
      </c>
      <c r="D358" s="39"/>
      <c r="E358" s="39"/>
      <c r="F358" s="81">
        <v>10</v>
      </c>
      <c r="G358" s="81">
        <v>10</v>
      </c>
    </row>
    <row r="359" spans="1:7" ht="25.5">
      <c r="A359" s="65" t="s">
        <v>470</v>
      </c>
      <c r="B359" s="66" t="s">
        <v>469</v>
      </c>
      <c r="C359" s="66"/>
      <c r="D359" s="39"/>
      <c r="E359" s="39"/>
      <c r="F359" s="81">
        <f>F360</f>
        <v>23702.6</v>
      </c>
      <c r="G359" s="81">
        <f>G360</f>
        <v>23702.6</v>
      </c>
    </row>
    <row r="360" spans="1:7" ht="25.5">
      <c r="A360" s="65" t="s">
        <v>24</v>
      </c>
      <c r="B360" s="66" t="s">
        <v>469</v>
      </c>
      <c r="C360" s="66" t="s">
        <v>25</v>
      </c>
      <c r="D360" s="39"/>
      <c r="E360" s="39"/>
      <c r="F360" s="81">
        <v>23702.6</v>
      </c>
      <c r="G360" s="81">
        <v>23702.6</v>
      </c>
    </row>
    <row r="361" spans="1:7" ht="38.25">
      <c r="A361" s="65" t="s">
        <v>223</v>
      </c>
      <c r="B361" s="66" t="s">
        <v>224</v>
      </c>
      <c r="C361" s="66"/>
      <c r="D361" s="39">
        <f t="shared" ref="D361:G365" si="156">D362</f>
        <v>5165.5</v>
      </c>
      <c r="E361" s="39">
        <f t="shared" si="156"/>
        <v>5165.5</v>
      </c>
      <c r="F361" s="81">
        <f t="shared" si="156"/>
        <v>3158</v>
      </c>
      <c r="G361" s="81">
        <f t="shared" si="156"/>
        <v>3155.6</v>
      </c>
    </row>
    <row r="362" spans="1:7" ht="25.5">
      <c r="A362" s="65" t="s">
        <v>24</v>
      </c>
      <c r="B362" s="66" t="s">
        <v>224</v>
      </c>
      <c r="C362" s="66" t="s">
        <v>25</v>
      </c>
      <c r="D362" s="39">
        <v>5165.5</v>
      </c>
      <c r="E362" s="39">
        <v>5165.5</v>
      </c>
      <c r="F362" s="81">
        <v>3158</v>
      </c>
      <c r="G362" s="81">
        <v>3155.6</v>
      </c>
    </row>
    <row r="363" spans="1:7">
      <c r="A363" s="10" t="s">
        <v>472</v>
      </c>
      <c r="B363" s="11" t="s">
        <v>471</v>
      </c>
      <c r="C363" s="66"/>
      <c r="D363" s="39"/>
      <c r="E363" s="39"/>
      <c r="F363" s="81">
        <f t="shared" si="156"/>
        <v>23.8</v>
      </c>
      <c r="G363" s="81">
        <f t="shared" si="156"/>
        <v>23.7</v>
      </c>
    </row>
    <row r="364" spans="1:7" ht="25.5">
      <c r="A364" s="65" t="s">
        <v>24</v>
      </c>
      <c r="B364" s="11" t="s">
        <v>471</v>
      </c>
      <c r="C364" s="66" t="s">
        <v>25</v>
      </c>
      <c r="D364" s="39"/>
      <c r="E364" s="39"/>
      <c r="F364" s="81">
        <v>23.8</v>
      </c>
      <c r="G364" s="81">
        <v>23.7</v>
      </c>
    </row>
    <row r="365" spans="1:7" ht="25.5">
      <c r="A365" s="65" t="s">
        <v>225</v>
      </c>
      <c r="B365" s="66" t="s">
        <v>226</v>
      </c>
      <c r="C365" s="66"/>
      <c r="D365" s="39">
        <f t="shared" ref="D365:E365" si="157">D366</f>
        <v>3410</v>
      </c>
      <c r="E365" s="39">
        <f t="shared" si="157"/>
        <v>3410</v>
      </c>
      <c r="F365" s="81">
        <f t="shared" si="156"/>
        <v>3579.3</v>
      </c>
      <c r="G365" s="81">
        <f t="shared" si="156"/>
        <v>3579.3</v>
      </c>
    </row>
    <row r="366" spans="1:7" ht="25.5">
      <c r="A366" s="65" t="s">
        <v>24</v>
      </c>
      <c r="B366" s="66" t="s">
        <v>226</v>
      </c>
      <c r="C366" s="66" t="s">
        <v>25</v>
      </c>
      <c r="D366" s="39">
        <v>3410</v>
      </c>
      <c r="E366" s="39">
        <v>3410</v>
      </c>
      <c r="F366" s="81">
        <v>3579.3</v>
      </c>
      <c r="G366" s="81">
        <v>3579.3</v>
      </c>
    </row>
    <row r="367" spans="1:7" ht="25.5">
      <c r="A367" s="63" t="s">
        <v>102</v>
      </c>
      <c r="B367" s="64" t="s">
        <v>227</v>
      </c>
      <c r="C367" s="64"/>
      <c r="D367" s="44">
        <v>10887.4</v>
      </c>
      <c r="E367" s="44">
        <v>10828.798000000001</v>
      </c>
      <c r="F367" s="92">
        <f>F368+F372</f>
        <v>11432.2</v>
      </c>
      <c r="G367" s="92">
        <f>G368+G372</f>
        <v>11410.9</v>
      </c>
    </row>
    <row r="368" spans="1:7">
      <c r="A368" s="65" t="s">
        <v>104</v>
      </c>
      <c r="B368" s="66" t="s">
        <v>228</v>
      </c>
      <c r="C368" s="66"/>
      <c r="D368" s="39" t="e">
        <f>D369+D370+#REF!+D371</f>
        <v>#REF!</v>
      </c>
      <c r="E368" s="39" t="e">
        <f>E369+E370+#REF!+E371</f>
        <v>#REF!</v>
      </c>
      <c r="F368" s="81">
        <f>F369+F370+F371</f>
        <v>11420.2</v>
      </c>
      <c r="G368" s="81">
        <f>G369+G370+G371</f>
        <v>11398.9</v>
      </c>
    </row>
    <row r="369" spans="1:7" ht="25.5">
      <c r="A369" s="65" t="s">
        <v>48</v>
      </c>
      <c r="B369" s="66" t="s">
        <v>228</v>
      </c>
      <c r="C369" s="66" t="s">
        <v>49</v>
      </c>
      <c r="D369" s="39">
        <v>10402.200000000001</v>
      </c>
      <c r="E369" s="39">
        <v>10402.200000000001</v>
      </c>
      <c r="F369" s="81">
        <v>10913.7</v>
      </c>
      <c r="G369" s="81">
        <v>10904.8</v>
      </c>
    </row>
    <row r="370" spans="1:7" ht="25.5">
      <c r="A370" s="65" t="s">
        <v>24</v>
      </c>
      <c r="B370" s="66" t="s">
        <v>228</v>
      </c>
      <c r="C370" s="66" t="s">
        <v>25</v>
      </c>
      <c r="D370" s="39">
        <v>431</v>
      </c>
      <c r="E370" s="39">
        <v>372.39800000000002</v>
      </c>
      <c r="F370" s="81">
        <v>460.5</v>
      </c>
      <c r="G370" s="81">
        <v>452.1</v>
      </c>
    </row>
    <row r="371" spans="1:7">
      <c r="A371" s="65" t="s">
        <v>20</v>
      </c>
      <c r="B371" s="66" t="s">
        <v>228</v>
      </c>
      <c r="C371" s="66" t="s">
        <v>21</v>
      </c>
      <c r="D371" s="39">
        <v>45.2</v>
      </c>
      <c r="E371" s="39">
        <v>45.2</v>
      </c>
      <c r="F371" s="81">
        <v>46</v>
      </c>
      <c r="G371" s="81">
        <v>42</v>
      </c>
    </row>
    <row r="372" spans="1:7" ht="51">
      <c r="A372" s="10" t="s">
        <v>358</v>
      </c>
      <c r="B372" s="11" t="s">
        <v>359</v>
      </c>
      <c r="C372" s="11"/>
      <c r="D372" s="39">
        <f t="shared" ref="D372:G372" si="158">D373</f>
        <v>9</v>
      </c>
      <c r="E372" s="39">
        <f t="shared" si="158"/>
        <v>9</v>
      </c>
      <c r="F372" s="81">
        <f t="shared" si="158"/>
        <v>12</v>
      </c>
      <c r="G372" s="81">
        <f t="shared" si="158"/>
        <v>12</v>
      </c>
    </row>
    <row r="373" spans="1:7">
      <c r="A373" s="10" t="s">
        <v>360</v>
      </c>
      <c r="B373" s="11" t="s">
        <v>359</v>
      </c>
      <c r="C373" s="11" t="s">
        <v>229</v>
      </c>
      <c r="D373" s="39">
        <v>9</v>
      </c>
      <c r="E373" s="39">
        <v>9</v>
      </c>
      <c r="F373" s="81">
        <v>12</v>
      </c>
      <c r="G373" s="81">
        <v>12</v>
      </c>
    </row>
    <row r="374" spans="1:7" ht="25.5">
      <c r="A374" s="63" t="s">
        <v>230</v>
      </c>
      <c r="B374" s="64" t="s">
        <v>231</v>
      </c>
      <c r="C374" s="71"/>
      <c r="D374" s="44" t="e">
        <f>D377+D379+#REF!+#REF!</f>
        <v>#REF!</v>
      </c>
      <c r="E374" s="44" t="e">
        <f>E377+E379+#REF!+#REF!</f>
        <v>#REF!</v>
      </c>
      <c r="F374" s="92">
        <f>F377+F379+F375+F381+F383</f>
        <v>1121.8</v>
      </c>
      <c r="G374" s="92">
        <f>G377+G379+G375+G381+G383</f>
        <v>1119.5999999999999</v>
      </c>
    </row>
    <row r="375" spans="1:7" ht="51">
      <c r="A375" s="65" t="s">
        <v>474</v>
      </c>
      <c r="B375" s="66" t="s">
        <v>473</v>
      </c>
      <c r="C375" s="71"/>
      <c r="D375" s="44"/>
      <c r="E375" s="44"/>
      <c r="F375" s="81">
        <f t="shared" ref="D375:G377" si="159">F376</f>
        <v>38.6</v>
      </c>
      <c r="G375" s="81">
        <f t="shared" si="159"/>
        <v>38.6</v>
      </c>
    </row>
    <row r="376" spans="1:7" ht="25.5">
      <c r="A376" s="65" t="s">
        <v>24</v>
      </c>
      <c r="B376" s="66" t="s">
        <v>473</v>
      </c>
      <c r="C376" s="72" t="s">
        <v>25</v>
      </c>
      <c r="D376" s="44"/>
      <c r="E376" s="44"/>
      <c r="F376" s="81">
        <v>38.6</v>
      </c>
      <c r="G376" s="81">
        <v>38.6</v>
      </c>
    </row>
    <row r="377" spans="1:7" ht="38.25">
      <c r="A377" s="65" t="s">
        <v>232</v>
      </c>
      <c r="B377" s="66" t="s">
        <v>233</v>
      </c>
      <c r="C377" s="72"/>
      <c r="D377" s="39">
        <f t="shared" si="159"/>
        <v>500</v>
      </c>
      <c r="E377" s="39">
        <f t="shared" si="159"/>
        <v>500</v>
      </c>
      <c r="F377" s="81">
        <f t="shared" si="159"/>
        <v>250</v>
      </c>
      <c r="G377" s="81">
        <f t="shared" si="159"/>
        <v>250</v>
      </c>
    </row>
    <row r="378" spans="1:7" ht="25.5">
      <c r="A378" s="65" t="s">
        <v>24</v>
      </c>
      <c r="B378" s="66" t="s">
        <v>233</v>
      </c>
      <c r="C378" s="72" t="s">
        <v>25</v>
      </c>
      <c r="D378" s="39">
        <v>500</v>
      </c>
      <c r="E378" s="39">
        <v>500</v>
      </c>
      <c r="F378" s="81">
        <v>250</v>
      </c>
      <c r="G378" s="81">
        <v>250</v>
      </c>
    </row>
    <row r="379" spans="1:7" ht="51">
      <c r="A379" s="65" t="s">
        <v>234</v>
      </c>
      <c r="B379" s="66" t="s">
        <v>235</v>
      </c>
      <c r="C379" s="72"/>
      <c r="D379" s="39">
        <f t="shared" ref="D379:G379" si="160">D380</f>
        <v>2.6</v>
      </c>
      <c r="E379" s="39">
        <f t="shared" si="160"/>
        <v>2.6</v>
      </c>
      <c r="F379" s="81">
        <f>F380</f>
        <v>2.6</v>
      </c>
      <c r="G379" s="81">
        <f t="shared" si="160"/>
        <v>0.4</v>
      </c>
    </row>
    <row r="380" spans="1:7" ht="25.5">
      <c r="A380" s="65" t="s">
        <v>24</v>
      </c>
      <c r="B380" s="66" t="s">
        <v>235</v>
      </c>
      <c r="C380" s="72" t="s">
        <v>25</v>
      </c>
      <c r="D380" s="39">
        <v>2.6</v>
      </c>
      <c r="E380" s="39">
        <v>2.6</v>
      </c>
      <c r="F380" s="81">
        <v>2.6</v>
      </c>
      <c r="G380" s="81">
        <v>0.4</v>
      </c>
    </row>
    <row r="381" spans="1:7" ht="51">
      <c r="A381" s="65" t="s">
        <v>234</v>
      </c>
      <c r="B381" s="66" t="s">
        <v>475</v>
      </c>
      <c r="C381" s="72"/>
      <c r="D381" s="39"/>
      <c r="E381" s="39"/>
      <c r="F381" s="81">
        <f t="shared" ref="F381:G383" si="161">F382</f>
        <v>664.5</v>
      </c>
      <c r="G381" s="81">
        <f t="shared" si="161"/>
        <v>664.5</v>
      </c>
    </row>
    <row r="382" spans="1:7" ht="25.5">
      <c r="A382" s="65" t="s">
        <v>24</v>
      </c>
      <c r="B382" s="66" t="s">
        <v>475</v>
      </c>
      <c r="C382" s="72" t="s">
        <v>25</v>
      </c>
      <c r="D382" s="39"/>
      <c r="E382" s="39"/>
      <c r="F382" s="81">
        <v>664.5</v>
      </c>
      <c r="G382" s="81">
        <v>664.5</v>
      </c>
    </row>
    <row r="383" spans="1:7" ht="51">
      <c r="A383" s="65" t="s">
        <v>234</v>
      </c>
      <c r="B383" s="66" t="s">
        <v>476</v>
      </c>
      <c r="C383" s="72"/>
      <c r="D383" s="39"/>
      <c r="E383" s="39"/>
      <c r="F383" s="81">
        <f t="shared" si="161"/>
        <v>166.1</v>
      </c>
      <c r="G383" s="81">
        <f t="shared" si="161"/>
        <v>166.1</v>
      </c>
    </row>
    <row r="384" spans="1:7" ht="25.5">
      <c r="A384" s="65" t="s">
        <v>24</v>
      </c>
      <c r="B384" s="66" t="s">
        <v>476</v>
      </c>
      <c r="C384" s="72" t="s">
        <v>25</v>
      </c>
      <c r="D384" s="39"/>
      <c r="E384" s="39"/>
      <c r="F384" s="81">
        <v>166.1</v>
      </c>
      <c r="G384" s="81">
        <v>166.1</v>
      </c>
    </row>
    <row r="385" spans="1:7">
      <c r="A385" s="63" t="s">
        <v>238</v>
      </c>
      <c r="B385" s="64" t="s">
        <v>239</v>
      </c>
      <c r="C385" s="71"/>
      <c r="D385" s="44">
        <v>66034.5</v>
      </c>
      <c r="E385" s="18">
        <v>65802.399999999994</v>
      </c>
      <c r="F385" s="89">
        <f>F386+F419+F423</f>
        <v>66501.5</v>
      </c>
      <c r="G385" s="89">
        <f>G386+G419+G423</f>
        <v>66101.3</v>
      </c>
    </row>
    <row r="386" spans="1:7" ht="25.5">
      <c r="A386" s="63" t="s">
        <v>240</v>
      </c>
      <c r="B386" s="64" t="s">
        <v>241</v>
      </c>
      <c r="C386" s="71"/>
      <c r="D386" s="18">
        <f t="shared" ref="D386" si="162">D387+D389+D393+D395+D400+D402+D405+D408+D411+D413+D416</f>
        <v>59209.80000000001</v>
      </c>
      <c r="E386" s="18">
        <f t="shared" ref="E386" si="163">E387+E389+E393+E395+E400+E402+E405+E408+E411+E413+E416</f>
        <v>59059.500000000007</v>
      </c>
      <c r="F386" s="15">
        <f>F387+F389+F393+F395+F398+F400+F402+F405+F408+F411+F413+F416</f>
        <v>59846.100000000006</v>
      </c>
      <c r="G386" s="15">
        <f>G387+G389+G393+G395+G398+G400+G402+G405+G408+G411+G413+G416</f>
        <v>59445.9</v>
      </c>
    </row>
    <row r="387" spans="1:7">
      <c r="A387" s="65" t="s">
        <v>242</v>
      </c>
      <c r="B387" s="66" t="s">
        <v>243</v>
      </c>
      <c r="C387" s="72"/>
      <c r="D387" s="30">
        <f t="shared" ref="D387:G387" si="164">D388</f>
        <v>2866.1</v>
      </c>
      <c r="E387" s="30">
        <f t="shared" si="164"/>
        <v>2866.1</v>
      </c>
      <c r="F387" s="78">
        <f t="shared" si="164"/>
        <v>2279.1</v>
      </c>
      <c r="G387" s="78">
        <f t="shared" si="164"/>
        <v>2132</v>
      </c>
    </row>
    <row r="388" spans="1:7" ht="25.5">
      <c r="A388" s="65" t="s">
        <v>48</v>
      </c>
      <c r="B388" s="66" t="s">
        <v>243</v>
      </c>
      <c r="C388" s="72" t="s">
        <v>49</v>
      </c>
      <c r="D388" s="39">
        <v>2866.1</v>
      </c>
      <c r="E388" s="30">
        <v>2866.1</v>
      </c>
      <c r="F388" s="81">
        <v>2279.1</v>
      </c>
      <c r="G388" s="81">
        <v>2132</v>
      </c>
    </row>
    <row r="389" spans="1:7">
      <c r="A389" s="65" t="s">
        <v>104</v>
      </c>
      <c r="B389" s="66" t="s">
        <v>244</v>
      </c>
      <c r="C389" s="72"/>
      <c r="D389" s="30">
        <f t="shared" ref="D389" si="165">D390+D391+D392</f>
        <v>48234.100000000006</v>
      </c>
      <c r="E389" s="30">
        <f t="shared" ref="E389:F389" si="166">E390+E391+E392</f>
        <v>48234.1</v>
      </c>
      <c r="F389" s="78">
        <f t="shared" si="166"/>
        <v>49424.5</v>
      </c>
      <c r="G389" s="78">
        <f t="shared" ref="G389" si="167">G390+G391+G392</f>
        <v>49207.3</v>
      </c>
    </row>
    <row r="390" spans="1:7" ht="25.5">
      <c r="A390" s="65" t="s">
        <v>48</v>
      </c>
      <c r="B390" s="66" t="s">
        <v>244</v>
      </c>
      <c r="C390" s="72" t="s">
        <v>49</v>
      </c>
      <c r="D390" s="39">
        <v>42803.3</v>
      </c>
      <c r="E390" s="30">
        <v>42724.6</v>
      </c>
      <c r="F390" s="81">
        <v>44009.5</v>
      </c>
      <c r="G390" s="81">
        <v>44007.3</v>
      </c>
    </row>
    <row r="391" spans="1:7" ht="25.5">
      <c r="A391" s="65" t="s">
        <v>24</v>
      </c>
      <c r="B391" s="66" t="s">
        <v>244</v>
      </c>
      <c r="C391" s="72" t="s">
        <v>25</v>
      </c>
      <c r="D391" s="39">
        <v>5394.5</v>
      </c>
      <c r="E391" s="30">
        <v>5444.5</v>
      </c>
      <c r="F391" s="81">
        <v>5385.3</v>
      </c>
      <c r="G391" s="81">
        <v>5170.3</v>
      </c>
    </row>
    <row r="392" spans="1:7">
      <c r="A392" s="65" t="s">
        <v>20</v>
      </c>
      <c r="B392" s="66" t="s">
        <v>244</v>
      </c>
      <c r="C392" s="72" t="s">
        <v>21</v>
      </c>
      <c r="D392" s="39">
        <v>36.299999999999997</v>
      </c>
      <c r="E392" s="30">
        <v>65</v>
      </c>
      <c r="F392" s="81">
        <v>29.7</v>
      </c>
      <c r="G392" s="81">
        <v>29.7</v>
      </c>
    </row>
    <row r="393" spans="1:7">
      <c r="A393" s="65" t="s">
        <v>245</v>
      </c>
      <c r="B393" s="66" t="s">
        <v>246</v>
      </c>
      <c r="C393" s="72"/>
      <c r="D393" s="30">
        <f t="shared" ref="D393:G393" si="168">D394</f>
        <v>250</v>
      </c>
      <c r="E393" s="30">
        <f t="shared" si="168"/>
        <v>250</v>
      </c>
      <c r="F393" s="78">
        <f t="shared" si="168"/>
        <v>73.2</v>
      </c>
      <c r="G393" s="78">
        <f t="shared" si="168"/>
        <v>73.2</v>
      </c>
    </row>
    <row r="394" spans="1:7" ht="25.5">
      <c r="A394" s="65" t="s">
        <v>24</v>
      </c>
      <c r="B394" s="66" t="s">
        <v>246</v>
      </c>
      <c r="C394" s="72" t="s">
        <v>25</v>
      </c>
      <c r="D394" s="39">
        <v>250</v>
      </c>
      <c r="E394" s="30">
        <v>250</v>
      </c>
      <c r="F394" s="81">
        <v>73.2</v>
      </c>
      <c r="G394" s="81">
        <v>73.2</v>
      </c>
    </row>
    <row r="395" spans="1:7">
      <c r="A395" s="65" t="s">
        <v>247</v>
      </c>
      <c r="B395" s="66" t="s">
        <v>248</v>
      </c>
      <c r="C395" s="72"/>
      <c r="D395" s="30">
        <f t="shared" ref="D395:E395" si="169">D396</f>
        <v>460</v>
      </c>
      <c r="E395" s="30">
        <f t="shared" si="169"/>
        <v>460</v>
      </c>
      <c r="F395" s="78">
        <f>F396+F397</f>
        <v>539.70000000000005</v>
      </c>
      <c r="G395" s="78">
        <f>G396+G397</f>
        <v>539.70000000000005</v>
      </c>
    </row>
    <row r="396" spans="1:7" ht="25.5">
      <c r="A396" s="65" t="s">
        <v>24</v>
      </c>
      <c r="B396" s="66" t="s">
        <v>248</v>
      </c>
      <c r="C396" s="72" t="s">
        <v>25</v>
      </c>
      <c r="D396" s="39">
        <v>460</v>
      </c>
      <c r="E396" s="30">
        <v>460</v>
      </c>
      <c r="F396" s="81">
        <v>533.70000000000005</v>
      </c>
      <c r="G396" s="81">
        <v>533.70000000000005</v>
      </c>
    </row>
    <row r="397" spans="1:7">
      <c r="A397" s="10" t="s">
        <v>407</v>
      </c>
      <c r="B397" s="11" t="s">
        <v>248</v>
      </c>
      <c r="C397" s="11" t="s">
        <v>21</v>
      </c>
      <c r="D397" s="39"/>
      <c r="E397" s="30"/>
      <c r="F397" s="81">
        <v>6</v>
      </c>
      <c r="G397" s="81">
        <v>6</v>
      </c>
    </row>
    <row r="398" spans="1:7">
      <c r="A398" s="10" t="s">
        <v>507</v>
      </c>
      <c r="B398" s="11" t="s">
        <v>509</v>
      </c>
      <c r="C398" s="11"/>
      <c r="D398" s="39"/>
      <c r="E398" s="30"/>
      <c r="F398" s="78">
        <f t="shared" ref="F398:G398" si="170">F399</f>
        <v>108.9</v>
      </c>
      <c r="G398" s="78">
        <f t="shared" si="170"/>
        <v>108.9</v>
      </c>
    </row>
    <row r="399" spans="1:7">
      <c r="A399" s="10" t="s">
        <v>407</v>
      </c>
      <c r="B399" s="11" t="s">
        <v>509</v>
      </c>
      <c r="C399" s="11" t="s">
        <v>21</v>
      </c>
      <c r="D399" s="39"/>
      <c r="E399" s="30"/>
      <c r="F399" s="81">
        <v>108.9</v>
      </c>
      <c r="G399" s="81">
        <v>108.9</v>
      </c>
    </row>
    <row r="400" spans="1:7" ht="25.5">
      <c r="A400" s="65" t="s">
        <v>18</v>
      </c>
      <c r="B400" s="66" t="s">
        <v>249</v>
      </c>
      <c r="C400" s="72"/>
      <c r="D400" s="30">
        <f t="shared" ref="D400:G400" si="171">D401</f>
        <v>95</v>
      </c>
      <c r="E400" s="30">
        <f t="shared" si="171"/>
        <v>95</v>
      </c>
      <c r="F400" s="78">
        <f t="shared" si="171"/>
        <v>95</v>
      </c>
      <c r="G400" s="78">
        <f t="shared" si="171"/>
        <v>95</v>
      </c>
    </row>
    <row r="401" spans="1:7">
      <c r="A401" s="65" t="s">
        <v>20</v>
      </c>
      <c r="B401" s="66" t="s">
        <v>249</v>
      </c>
      <c r="C401" s="72" t="s">
        <v>21</v>
      </c>
      <c r="D401" s="39">
        <v>95</v>
      </c>
      <c r="E401" s="30">
        <v>95</v>
      </c>
      <c r="F401" s="81">
        <v>95</v>
      </c>
      <c r="G401" s="81">
        <v>95</v>
      </c>
    </row>
    <row r="402" spans="1:7" ht="25.5">
      <c r="A402" s="65" t="s">
        <v>250</v>
      </c>
      <c r="B402" s="66" t="s">
        <v>251</v>
      </c>
      <c r="C402" s="72"/>
      <c r="D402" s="30">
        <f t="shared" ref="D402" si="172">D403+D404</f>
        <v>1150.0999999999999</v>
      </c>
      <c r="E402" s="30">
        <f t="shared" ref="E402:F402" si="173">E403+E404</f>
        <v>1150.0999999999999</v>
      </c>
      <c r="F402" s="78">
        <f t="shared" si="173"/>
        <v>1234.5</v>
      </c>
      <c r="G402" s="78">
        <f t="shared" ref="G402" si="174">G403+G404</f>
        <v>1234.5</v>
      </c>
    </row>
    <row r="403" spans="1:7" ht="25.5">
      <c r="A403" s="65" t="s">
        <v>48</v>
      </c>
      <c r="B403" s="66" t="s">
        <v>251</v>
      </c>
      <c r="C403" s="72" t="s">
        <v>49</v>
      </c>
      <c r="D403" s="39">
        <v>1137.3</v>
      </c>
      <c r="E403" s="47">
        <v>1137.3</v>
      </c>
      <c r="F403" s="81">
        <v>1183.5</v>
      </c>
      <c r="G403" s="81">
        <v>1183.5</v>
      </c>
    </row>
    <row r="404" spans="1:7" ht="25.5">
      <c r="A404" s="65" t="s">
        <v>24</v>
      </c>
      <c r="B404" s="66" t="s">
        <v>251</v>
      </c>
      <c r="C404" s="72" t="s">
        <v>25</v>
      </c>
      <c r="D404" s="39">
        <v>12.8</v>
      </c>
      <c r="E404" s="47">
        <v>12.8</v>
      </c>
      <c r="F404" s="81">
        <v>51</v>
      </c>
      <c r="G404" s="81">
        <v>51</v>
      </c>
    </row>
    <row r="405" spans="1:7" ht="25.5">
      <c r="A405" s="65" t="s">
        <v>252</v>
      </c>
      <c r="B405" s="66" t="s">
        <v>253</v>
      </c>
      <c r="C405" s="72"/>
      <c r="D405" s="47">
        <f t="shared" ref="D405" si="175">D406+D407</f>
        <v>165.3</v>
      </c>
      <c r="E405" s="47">
        <f t="shared" ref="E405:F405" si="176">E406+E407</f>
        <v>165.3</v>
      </c>
      <c r="F405" s="14">
        <f t="shared" si="176"/>
        <v>157.29999999999998</v>
      </c>
      <c r="G405" s="14">
        <f t="shared" ref="G405" si="177">G406+G407</f>
        <v>157.29999999999998</v>
      </c>
    </row>
    <row r="406" spans="1:7" ht="25.5">
      <c r="A406" s="65" t="s">
        <v>48</v>
      </c>
      <c r="B406" s="66" t="s">
        <v>253</v>
      </c>
      <c r="C406" s="72" t="s">
        <v>49</v>
      </c>
      <c r="D406" s="39">
        <v>163.4</v>
      </c>
      <c r="E406" s="47">
        <v>163.4</v>
      </c>
      <c r="F406" s="81">
        <v>150.69999999999999</v>
      </c>
      <c r="G406" s="81">
        <v>150.69999999999999</v>
      </c>
    </row>
    <row r="407" spans="1:7" ht="25.5">
      <c r="A407" s="65" t="s">
        <v>24</v>
      </c>
      <c r="B407" s="66" t="s">
        <v>253</v>
      </c>
      <c r="C407" s="72" t="s">
        <v>25</v>
      </c>
      <c r="D407" s="39">
        <v>1.9</v>
      </c>
      <c r="E407" s="47">
        <v>1.9</v>
      </c>
      <c r="F407" s="81">
        <v>6.6</v>
      </c>
      <c r="G407" s="81">
        <v>6.6</v>
      </c>
    </row>
    <row r="408" spans="1:7" ht="25.5">
      <c r="A408" s="65" t="s">
        <v>254</v>
      </c>
      <c r="B408" s="66" t="s">
        <v>255</v>
      </c>
      <c r="C408" s="72"/>
      <c r="D408" s="47">
        <f t="shared" ref="D408" si="178">D409+D410</f>
        <v>4578</v>
      </c>
      <c r="E408" s="47">
        <f t="shared" ref="E408:F408" si="179">E409+E410</f>
        <v>4427.7000000000007</v>
      </c>
      <c r="F408" s="14">
        <f t="shared" si="179"/>
        <v>4054.9</v>
      </c>
      <c r="G408" s="14">
        <f t="shared" ref="G408" si="180">G409+G410</f>
        <v>4054.9</v>
      </c>
    </row>
    <row r="409" spans="1:7" ht="25.5">
      <c r="A409" s="65" t="s">
        <v>48</v>
      </c>
      <c r="B409" s="66" t="s">
        <v>255</v>
      </c>
      <c r="C409" s="72" t="s">
        <v>49</v>
      </c>
      <c r="D409" s="39">
        <v>4387.6000000000004</v>
      </c>
      <c r="E409" s="47">
        <v>4377.6000000000004</v>
      </c>
      <c r="F409" s="81">
        <v>3884.5</v>
      </c>
      <c r="G409" s="81">
        <v>3884.5</v>
      </c>
    </row>
    <row r="410" spans="1:7" ht="25.5">
      <c r="A410" s="65" t="s">
        <v>24</v>
      </c>
      <c r="B410" s="66" t="s">
        <v>255</v>
      </c>
      <c r="C410" s="72" t="s">
        <v>25</v>
      </c>
      <c r="D410" s="39">
        <v>190.4</v>
      </c>
      <c r="E410" s="47">
        <v>50.1</v>
      </c>
      <c r="F410" s="81">
        <v>170.4</v>
      </c>
      <c r="G410" s="81">
        <v>170.4</v>
      </c>
    </row>
    <row r="411" spans="1:7" ht="89.25">
      <c r="A411" s="65" t="s">
        <v>450</v>
      </c>
      <c r="B411" s="66" t="s">
        <v>256</v>
      </c>
      <c r="C411" s="72"/>
      <c r="D411" s="47">
        <f t="shared" ref="D411:G411" si="181">D412</f>
        <v>141.80000000000001</v>
      </c>
      <c r="E411" s="47">
        <f t="shared" si="181"/>
        <v>141.80000000000001</v>
      </c>
      <c r="F411" s="14">
        <f t="shared" si="181"/>
        <v>265.39999999999998</v>
      </c>
      <c r="G411" s="14">
        <f t="shared" si="181"/>
        <v>229.7</v>
      </c>
    </row>
    <row r="412" spans="1:7" ht="25.5">
      <c r="A412" s="65" t="s">
        <v>24</v>
      </c>
      <c r="B412" s="66" t="s">
        <v>256</v>
      </c>
      <c r="C412" s="72" t="s">
        <v>25</v>
      </c>
      <c r="D412" s="39">
        <v>141.80000000000001</v>
      </c>
      <c r="E412" s="47">
        <v>141.80000000000001</v>
      </c>
      <c r="F412" s="81">
        <v>265.39999999999998</v>
      </c>
      <c r="G412" s="81">
        <v>229.7</v>
      </c>
    </row>
    <row r="413" spans="1:7">
      <c r="A413" s="65" t="s">
        <v>257</v>
      </c>
      <c r="B413" s="66" t="s">
        <v>258</v>
      </c>
      <c r="C413" s="72"/>
      <c r="D413" s="47">
        <f t="shared" ref="D413" si="182">D414+D415</f>
        <v>375.5</v>
      </c>
      <c r="E413" s="47">
        <f t="shared" ref="E413:F413" si="183">E414+E415</f>
        <v>375.5</v>
      </c>
      <c r="F413" s="14">
        <f t="shared" si="183"/>
        <v>403.3</v>
      </c>
      <c r="G413" s="14">
        <f t="shared" ref="G413" si="184">G414+G415</f>
        <v>403.3</v>
      </c>
    </row>
    <row r="414" spans="1:7" ht="25.5">
      <c r="A414" s="65" t="s">
        <v>48</v>
      </c>
      <c r="B414" s="66" t="s">
        <v>258</v>
      </c>
      <c r="C414" s="66" t="s">
        <v>49</v>
      </c>
      <c r="D414" s="39">
        <v>371.3</v>
      </c>
      <c r="E414" s="49">
        <v>371.3</v>
      </c>
      <c r="F414" s="81">
        <v>364.1</v>
      </c>
      <c r="G414" s="81">
        <v>364.1</v>
      </c>
    </row>
    <row r="415" spans="1:7" ht="25.5">
      <c r="A415" s="65" t="s">
        <v>24</v>
      </c>
      <c r="B415" s="66" t="s">
        <v>258</v>
      </c>
      <c r="C415" s="66" t="s">
        <v>25</v>
      </c>
      <c r="D415" s="39">
        <v>4.2</v>
      </c>
      <c r="E415" s="50">
        <v>4.2</v>
      </c>
      <c r="F415" s="81">
        <v>39.200000000000003</v>
      </c>
      <c r="G415" s="81">
        <v>39.200000000000003</v>
      </c>
    </row>
    <row r="416" spans="1:7" ht="89.25">
      <c r="A416" s="65" t="s">
        <v>450</v>
      </c>
      <c r="B416" s="66" t="s">
        <v>259</v>
      </c>
      <c r="C416" s="66"/>
      <c r="D416" s="50">
        <f t="shared" ref="D416" si="185">D417+D418</f>
        <v>893.90000000000009</v>
      </c>
      <c r="E416" s="50">
        <f t="shared" ref="E416:F416" si="186">E417+E418</f>
        <v>893.90000000000009</v>
      </c>
      <c r="F416" s="91">
        <f t="shared" si="186"/>
        <v>1210.3</v>
      </c>
      <c r="G416" s="91">
        <f t="shared" ref="G416" si="187">G417+G418</f>
        <v>1210.0999999999999</v>
      </c>
    </row>
    <row r="417" spans="1:7" ht="25.5">
      <c r="A417" s="65" t="s">
        <v>48</v>
      </c>
      <c r="B417" s="66" t="s">
        <v>259</v>
      </c>
      <c r="C417" s="66" t="s">
        <v>49</v>
      </c>
      <c r="D417" s="39">
        <v>848.7</v>
      </c>
      <c r="E417" s="50">
        <v>848.7</v>
      </c>
      <c r="F417" s="81">
        <v>1145.3</v>
      </c>
      <c r="G417" s="81">
        <v>1145.0999999999999</v>
      </c>
    </row>
    <row r="418" spans="1:7" ht="25.5">
      <c r="A418" s="65" t="s">
        <v>24</v>
      </c>
      <c r="B418" s="66" t="s">
        <v>259</v>
      </c>
      <c r="C418" s="66" t="s">
        <v>25</v>
      </c>
      <c r="D418" s="39">
        <v>45.2</v>
      </c>
      <c r="E418" s="50">
        <v>45.2</v>
      </c>
      <c r="F418" s="81">
        <v>65</v>
      </c>
      <c r="G418" s="81">
        <v>65</v>
      </c>
    </row>
    <row r="419" spans="1:7">
      <c r="A419" s="63" t="s">
        <v>260</v>
      </c>
      <c r="B419" s="64" t="s">
        <v>261</v>
      </c>
      <c r="C419" s="64"/>
      <c r="D419" s="48">
        <f t="shared" ref="D419:G419" si="188">D420</f>
        <v>820.8</v>
      </c>
      <c r="E419" s="48">
        <f t="shared" si="188"/>
        <v>739</v>
      </c>
      <c r="F419" s="89">
        <f t="shared" si="188"/>
        <v>997.9</v>
      </c>
      <c r="G419" s="89">
        <f t="shared" si="188"/>
        <v>997.9</v>
      </c>
    </row>
    <row r="420" spans="1:7" ht="25.5">
      <c r="A420" s="65" t="s">
        <v>262</v>
      </c>
      <c r="B420" s="66" t="s">
        <v>263</v>
      </c>
      <c r="C420" s="66"/>
      <c r="D420" s="50">
        <f t="shared" ref="D420" si="189">D421+D422</f>
        <v>820.8</v>
      </c>
      <c r="E420" s="50">
        <f t="shared" ref="E420:F420" si="190">E421+E422</f>
        <v>739</v>
      </c>
      <c r="F420" s="91">
        <f t="shared" si="190"/>
        <v>997.9</v>
      </c>
      <c r="G420" s="91">
        <f t="shared" ref="G420" si="191">G421+G422</f>
        <v>997.9</v>
      </c>
    </row>
    <row r="421" spans="1:7" ht="25.5">
      <c r="A421" s="65" t="s">
        <v>48</v>
      </c>
      <c r="B421" s="66" t="s">
        <v>263</v>
      </c>
      <c r="C421" s="66" t="s">
        <v>49</v>
      </c>
      <c r="D421" s="50">
        <v>645.1</v>
      </c>
      <c r="E421" s="27">
        <v>645.1</v>
      </c>
      <c r="F421" s="91">
        <v>670.9</v>
      </c>
      <c r="G421" s="91">
        <v>670.9</v>
      </c>
    </row>
    <row r="422" spans="1:7" ht="25.5">
      <c r="A422" s="65" t="s">
        <v>24</v>
      </c>
      <c r="B422" s="66" t="s">
        <v>263</v>
      </c>
      <c r="C422" s="66" t="s">
        <v>25</v>
      </c>
      <c r="D422" s="50">
        <v>175.7</v>
      </c>
      <c r="E422" s="27">
        <v>93.9</v>
      </c>
      <c r="F422" s="91">
        <v>327</v>
      </c>
      <c r="G422" s="91">
        <v>327</v>
      </c>
    </row>
    <row r="423" spans="1:7" ht="38.25">
      <c r="A423" s="63" t="s">
        <v>264</v>
      </c>
      <c r="B423" s="64" t="s">
        <v>265</v>
      </c>
      <c r="C423" s="64"/>
      <c r="D423" s="48">
        <f t="shared" ref="D423:G423" si="192">D424</f>
        <v>6003.9000000000005</v>
      </c>
      <c r="E423" s="48">
        <f t="shared" si="192"/>
        <v>6003.8</v>
      </c>
      <c r="F423" s="89">
        <f t="shared" si="192"/>
        <v>5657.5</v>
      </c>
      <c r="G423" s="89">
        <f t="shared" si="192"/>
        <v>5657.5</v>
      </c>
    </row>
    <row r="424" spans="1:7" ht="25.5">
      <c r="A424" s="65" t="s">
        <v>266</v>
      </c>
      <c r="B424" s="66" t="s">
        <v>267</v>
      </c>
      <c r="C424" s="66"/>
      <c r="D424" s="51">
        <f t="shared" ref="D424" si="193">D425+D426</f>
        <v>6003.9000000000005</v>
      </c>
      <c r="E424" s="51">
        <f t="shared" ref="E424:F424" si="194">E425+E426</f>
        <v>6003.8</v>
      </c>
      <c r="F424" s="90">
        <f t="shared" si="194"/>
        <v>5657.5</v>
      </c>
      <c r="G424" s="90">
        <f t="shared" ref="G424" si="195">G425+G426</f>
        <v>5657.5</v>
      </c>
    </row>
    <row r="425" spans="1:7" ht="25.5">
      <c r="A425" s="65" t="s">
        <v>48</v>
      </c>
      <c r="B425" s="66" t="s">
        <v>267</v>
      </c>
      <c r="C425" s="66" t="s">
        <v>49</v>
      </c>
      <c r="D425" s="30">
        <v>4940.1000000000004</v>
      </c>
      <c r="E425" s="31">
        <v>4940</v>
      </c>
      <c r="F425" s="78">
        <v>4943</v>
      </c>
      <c r="G425" s="78">
        <v>4943</v>
      </c>
    </row>
    <row r="426" spans="1:7" ht="25.5">
      <c r="A426" s="65" t="s">
        <v>24</v>
      </c>
      <c r="B426" s="66" t="s">
        <v>267</v>
      </c>
      <c r="C426" s="66" t="s">
        <v>25</v>
      </c>
      <c r="D426" s="30">
        <v>1063.8</v>
      </c>
      <c r="E426" s="31">
        <v>1063.8</v>
      </c>
      <c r="F426" s="78">
        <v>714.5</v>
      </c>
      <c r="G426" s="78">
        <v>714.5</v>
      </c>
    </row>
    <row r="427" spans="1:7">
      <c r="A427" s="63" t="s">
        <v>268</v>
      </c>
      <c r="B427" s="64" t="s">
        <v>269</v>
      </c>
      <c r="C427" s="64"/>
      <c r="D427" s="18">
        <f t="shared" ref="D427" si="196">D428+D430+D432+D436</f>
        <v>4199.2</v>
      </c>
      <c r="E427" s="18">
        <f t="shared" ref="E427" si="197">E428+E430+E432+E436</f>
        <v>4230.2</v>
      </c>
      <c r="F427" s="15">
        <f>F428+F430+F432+F436+F434</f>
        <v>4529.5</v>
      </c>
      <c r="G427" s="15">
        <f>G428+G430+G432+G436+G434</f>
        <v>4529.5</v>
      </c>
    </row>
    <row r="428" spans="1:7">
      <c r="A428" s="65" t="s">
        <v>270</v>
      </c>
      <c r="B428" s="66" t="s">
        <v>271</v>
      </c>
      <c r="C428" s="66"/>
      <c r="D428" s="30">
        <f t="shared" ref="D428:G428" si="198">D429</f>
        <v>99</v>
      </c>
      <c r="E428" s="30">
        <f t="shared" si="198"/>
        <v>130</v>
      </c>
      <c r="F428" s="78">
        <f t="shared" si="198"/>
        <v>99</v>
      </c>
      <c r="G428" s="78">
        <f t="shared" si="198"/>
        <v>99</v>
      </c>
    </row>
    <row r="429" spans="1:7">
      <c r="A429" s="65" t="s">
        <v>10</v>
      </c>
      <c r="B429" s="66" t="s">
        <v>271</v>
      </c>
      <c r="C429" s="66" t="s">
        <v>11</v>
      </c>
      <c r="D429" s="30">
        <v>99</v>
      </c>
      <c r="E429" s="31">
        <v>130</v>
      </c>
      <c r="F429" s="78">
        <v>99</v>
      </c>
      <c r="G429" s="78">
        <v>99</v>
      </c>
    </row>
    <row r="430" spans="1:7" ht="25.5">
      <c r="A430" s="10" t="s">
        <v>385</v>
      </c>
      <c r="B430" s="11" t="s">
        <v>386</v>
      </c>
      <c r="C430" s="11"/>
      <c r="D430" s="30">
        <f t="shared" ref="D430:G430" si="199">D431</f>
        <v>552</v>
      </c>
      <c r="E430" s="30">
        <f t="shared" si="199"/>
        <v>552</v>
      </c>
      <c r="F430" s="78">
        <f t="shared" si="199"/>
        <v>552</v>
      </c>
      <c r="G430" s="78">
        <f t="shared" si="199"/>
        <v>552</v>
      </c>
    </row>
    <row r="431" spans="1:7">
      <c r="A431" s="10" t="s">
        <v>384</v>
      </c>
      <c r="B431" s="11" t="s">
        <v>386</v>
      </c>
      <c r="C431" s="11" t="s">
        <v>11</v>
      </c>
      <c r="D431" s="30">
        <v>552</v>
      </c>
      <c r="E431" s="31">
        <v>552</v>
      </c>
      <c r="F431" s="78">
        <v>552</v>
      </c>
      <c r="G431" s="78">
        <v>552</v>
      </c>
    </row>
    <row r="432" spans="1:7" ht="25.5">
      <c r="A432" s="65" t="s">
        <v>272</v>
      </c>
      <c r="B432" s="66" t="s">
        <v>273</v>
      </c>
      <c r="C432" s="66"/>
      <c r="D432" s="20">
        <f t="shared" ref="D432:G434" si="200">D433</f>
        <v>3264.5</v>
      </c>
      <c r="E432" s="20">
        <f t="shared" si="200"/>
        <v>3264.5</v>
      </c>
      <c r="F432" s="77">
        <f t="shared" si="200"/>
        <v>3544.5</v>
      </c>
      <c r="G432" s="77">
        <f t="shared" si="200"/>
        <v>3544.5</v>
      </c>
    </row>
    <row r="433" spans="1:7">
      <c r="A433" s="65" t="s">
        <v>10</v>
      </c>
      <c r="B433" s="66" t="s">
        <v>273</v>
      </c>
      <c r="C433" s="66" t="s">
        <v>11</v>
      </c>
      <c r="D433" s="26">
        <v>3264.5</v>
      </c>
      <c r="E433" s="27">
        <v>3264.5</v>
      </c>
      <c r="F433" s="74">
        <v>3544.5</v>
      </c>
      <c r="G433" s="74">
        <v>3544.5</v>
      </c>
    </row>
    <row r="434" spans="1:7" ht="25.5">
      <c r="A434" s="10" t="s">
        <v>405</v>
      </c>
      <c r="B434" s="11" t="s">
        <v>510</v>
      </c>
      <c r="C434" s="11"/>
      <c r="D434" s="26"/>
      <c r="E434" s="27"/>
      <c r="F434" s="77">
        <f t="shared" si="200"/>
        <v>50.3</v>
      </c>
      <c r="G434" s="77">
        <f t="shared" si="200"/>
        <v>50.3</v>
      </c>
    </row>
    <row r="435" spans="1:7">
      <c r="A435" s="10" t="s">
        <v>384</v>
      </c>
      <c r="B435" s="11" t="s">
        <v>510</v>
      </c>
      <c r="C435" s="11" t="s">
        <v>11</v>
      </c>
      <c r="D435" s="26"/>
      <c r="E435" s="27"/>
      <c r="F435" s="74">
        <v>50.3</v>
      </c>
      <c r="G435" s="74">
        <v>50.3</v>
      </c>
    </row>
    <row r="436" spans="1:7" ht="25.5">
      <c r="A436" s="65" t="s">
        <v>18</v>
      </c>
      <c r="B436" s="66" t="s">
        <v>274</v>
      </c>
      <c r="C436" s="66"/>
      <c r="D436" s="26">
        <f t="shared" ref="D436:G436" si="201">D437</f>
        <v>283.7</v>
      </c>
      <c r="E436" s="26">
        <f t="shared" si="201"/>
        <v>283.7</v>
      </c>
      <c r="F436" s="74">
        <f t="shared" si="201"/>
        <v>283.7</v>
      </c>
      <c r="G436" s="74">
        <f t="shared" si="201"/>
        <v>283.7</v>
      </c>
    </row>
    <row r="437" spans="1:7">
      <c r="A437" s="65" t="s">
        <v>10</v>
      </c>
      <c r="B437" s="66" t="s">
        <v>274</v>
      </c>
      <c r="C437" s="66" t="s">
        <v>11</v>
      </c>
      <c r="D437" s="26">
        <v>283.7</v>
      </c>
      <c r="E437" s="27">
        <v>283.7</v>
      </c>
      <c r="F437" s="74">
        <v>283.7</v>
      </c>
      <c r="G437" s="74">
        <v>283.7</v>
      </c>
    </row>
    <row r="438" spans="1:7" ht="38.25">
      <c r="A438" s="63" t="s">
        <v>275</v>
      </c>
      <c r="B438" s="64" t="s">
        <v>276</v>
      </c>
      <c r="C438" s="64"/>
      <c r="D438" s="52" t="e">
        <f t="shared" ref="D438:G438" si="202">D439</f>
        <v>#REF!</v>
      </c>
      <c r="E438" s="52" t="e">
        <f t="shared" si="202"/>
        <v>#REF!</v>
      </c>
      <c r="F438" s="88">
        <f t="shared" si="202"/>
        <v>11438.9</v>
      </c>
      <c r="G438" s="88">
        <f t="shared" si="202"/>
        <v>10629.3</v>
      </c>
    </row>
    <row r="439" spans="1:7" ht="38.25">
      <c r="A439" s="63" t="s">
        <v>277</v>
      </c>
      <c r="B439" s="64" t="s">
        <v>278</v>
      </c>
      <c r="C439" s="64"/>
      <c r="D439" s="52" t="e">
        <f>#REF!+D446+D448+D450+D452+D454+D458</f>
        <v>#REF!</v>
      </c>
      <c r="E439" s="52" t="e">
        <f>#REF!+E446+E448+E450+E452+E454+E458</f>
        <v>#REF!</v>
      </c>
      <c r="F439" s="88">
        <f>F440+F442+F446+F448+F450+F452+F454+F458</f>
        <v>11438.9</v>
      </c>
      <c r="G439" s="88">
        <f>G440+G442+G446+G448+G450+G452+G454+G458</f>
        <v>10629.3</v>
      </c>
    </row>
    <row r="440" spans="1:7" ht="38.25">
      <c r="A440" s="10" t="s">
        <v>433</v>
      </c>
      <c r="B440" s="66" t="s">
        <v>432</v>
      </c>
      <c r="C440" s="64"/>
      <c r="D440" s="53">
        <v>0</v>
      </c>
      <c r="E440" s="53"/>
      <c r="F440" s="74">
        <f t="shared" ref="F440:G440" si="203">F441</f>
        <v>4939.6000000000004</v>
      </c>
      <c r="G440" s="74">
        <f t="shared" si="203"/>
        <v>4939.6000000000004</v>
      </c>
    </row>
    <row r="441" spans="1:7">
      <c r="A441" s="10" t="s">
        <v>384</v>
      </c>
      <c r="B441" s="66" t="s">
        <v>432</v>
      </c>
      <c r="C441" s="66" t="s">
        <v>11</v>
      </c>
      <c r="D441" s="53">
        <v>0</v>
      </c>
      <c r="E441" s="53"/>
      <c r="F441" s="87">
        <v>4939.6000000000004</v>
      </c>
      <c r="G441" s="87">
        <v>4939.6000000000004</v>
      </c>
    </row>
    <row r="442" spans="1:7" ht="25.5">
      <c r="A442" s="65" t="s">
        <v>279</v>
      </c>
      <c r="B442" s="66" t="s">
        <v>280</v>
      </c>
      <c r="C442" s="66"/>
      <c r="D442" s="53"/>
      <c r="E442" s="53"/>
      <c r="F442" s="87">
        <f>F443+F444</f>
        <v>332.9</v>
      </c>
      <c r="G442" s="87">
        <f>G443+G444</f>
        <v>304.7</v>
      </c>
    </row>
    <row r="443" spans="1:7" ht="25.5">
      <c r="A443" s="10" t="s">
        <v>368</v>
      </c>
      <c r="B443" s="66" t="s">
        <v>280</v>
      </c>
      <c r="C443" s="66" t="s">
        <v>25</v>
      </c>
      <c r="D443" s="53">
        <v>0</v>
      </c>
      <c r="E443" s="53"/>
      <c r="F443" s="87">
        <v>95.3</v>
      </c>
      <c r="G443" s="87">
        <v>95.1</v>
      </c>
    </row>
    <row r="444" spans="1:7">
      <c r="A444" s="65" t="s">
        <v>236</v>
      </c>
      <c r="B444" s="66" t="s">
        <v>280</v>
      </c>
      <c r="C444" s="66" t="s">
        <v>237</v>
      </c>
      <c r="D444" s="39">
        <v>88.3</v>
      </c>
      <c r="E444" s="53">
        <v>100</v>
      </c>
      <c r="F444" s="81">
        <v>237.6</v>
      </c>
      <c r="G444" s="81">
        <v>209.6</v>
      </c>
    </row>
    <row r="445" spans="1:7" ht="89.25" hidden="1">
      <c r="A445" s="10" t="s">
        <v>454</v>
      </c>
      <c r="B445" s="11" t="s">
        <v>280</v>
      </c>
      <c r="C445" s="11" t="s">
        <v>455</v>
      </c>
      <c r="D445" s="39"/>
      <c r="E445" s="53"/>
      <c r="F445" s="81">
        <v>0</v>
      </c>
      <c r="G445" s="81">
        <v>0</v>
      </c>
    </row>
    <row r="446" spans="1:7">
      <c r="A446" s="10" t="s">
        <v>247</v>
      </c>
      <c r="B446" s="11" t="s">
        <v>399</v>
      </c>
      <c r="C446" s="11"/>
      <c r="D446" s="53">
        <f t="shared" ref="D446:G446" si="204">D447</f>
        <v>10</v>
      </c>
      <c r="E446" s="53">
        <f t="shared" si="204"/>
        <v>0</v>
      </c>
      <c r="F446" s="87">
        <f t="shared" si="204"/>
        <v>21.3</v>
      </c>
      <c r="G446" s="87">
        <f t="shared" si="204"/>
        <v>16.5</v>
      </c>
    </row>
    <row r="447" spans="1:7" ht="25.5">
      <c r="A447" s="10" t="s">
        <v>368</v>
      </c>
      <c r="B447" s="11" t="s">
        <v>399</v>
      </c>
      <c r="C447" s="11" t="s">
        <v>25</v>
      </c>
      <c r="D447" s="39">
        <v>10</v>
      </c>
      <c r="E447" s="53">
        <v>0</v>
      </c>
      <c r="F447" s="81">
        <v>21.3</v>
      </c>
      <c r="G447" s="81">
        <v>16.5</v>
      </c>
    </row>
    <row r="448" spans="1:7" ht="25.5">
      <c r="A448" s="10" t="s">
        <v>372</v>
      </c>
      <c r="B448" s="11" t="s">
        <v>373</v>
      </c>
      <c r="C448" s="11"/>
      <c r="D448" s="53">
        <f t="shared" ref="D448:G448" si="205">D449</f>
        <v>172.86250000000001</v>
      </c>
      <c r="E448" s="53">
        <f t="shared" si="205"/>
        <v>172.86250000000001</v>
      </c>
      <c r="F448" s="87">
        <f t="shared" si="205"/>
        <v>172.9</v>
      </c>
      <c r="G448" s="87">
        <f t="shared" si="205"/>
        <v>161.69999999999999</v>
      </c>
    </row>
    <row r="449" spans="1:7">
      <c r="A449" s="10" t="s">
        <v>363</v>
      </c>
      <c r="B449" s="11" t="s">
        <v>373</v>
      </c>
      <c r="C449" s="11" t="s">
        <v>237</v>
      </c>
      <c r="D449" s="39">
        <v>172.86250000000001</v>
      </c>
      <c r="E449" s="53">
        <v>172.86250000000001</v>
      </c>
      <c r="F449" s="81">
        <v>172.9</v>
      </c>
      <c r="G449" s="81">
        <v>161.69999999999999</v>
      </c>
    </row>
    <row r="450" spans="1:7">
      <c r="A450" s="65" t="s">
        <v>281</v>
      </c>
      <c r="B450" s="66" t="s">
        <v>282</v>
      </c>
      <c r="C450" s="66"/>
      <c r="D450" s="53">
        <f t="shared" ref="D450:G450" si="206">D451</f>
        <v>800</v>
      </c>
      <c r="E450" s="53">
        <f t="shared" si="206"/>
        <v>800</v>
      </c>
      <c r="F450" s="87">
        <f t="shared" si="206"/>
        <v>1190.0999999999999</v>
      </c>
      <c r="G450" s="87">
        <f t="shared" si="206"/>
        <v>590</v>
      </c>
    </row>
    <row r="451" spans="1:7" ht="25.5">
      <c r="A451" s="65" t="s">
        <v>24</v>
      </c>
      <c r="B451" s="66" t="s">
        <v>282</v>
      </c>
      <c r="C451" s="66" t="s">
        <v>25</v>
      </c>
      <c r="D451" s="39">
        <v>800</v>
      </c>
      <c r="E451" s="53">
        <v>800</v>
      </c>
      <c r="F451" s="81">
        <v>1190.0999999999999</v>
      </c>
      <c r="G451" s="81">
        <v>590</v>
      </c>
    </row>
    <row r="452" spans="1:7" ht="25.5">
      <c r="A452" s="10" t="s">
        <v>374</v>
      </c>
      <c r="B452" s="11" t="s">
        <v>375</v>
      </c>
      <c r="C452" s="11"/>
      <c r="D452" s="53">
        <f t="shared" ref="D452:G452" si="207">D453</f>
        <v>500</v>
      </c>
      <c r="E452" s="53">
        <f t="shared" si="207"/>
        <v>500</v>
      </c>
      <c r="F452" s="87">
        <f t="shared" si="207"/>
        <v>492.5</v>
      </c>
      <c r="G452" s="87">
        <f t="shared" si="207"/>
        <v>434.6</v>
      </c>
    </row>
    <row r="453" spans="1:7" ht="25.5">
      <c r="A453" s="10" t="s">
        <v>368</v>
      </c>
      <c r="B453" s="11" t="s">
        <v>375</v>
      </c>
      <c r="C453" s="11" t="s">
        <v>25</v>
      </c>
      <c r="D453" s="39">
        <v>500</v>
      </c>
      <c r="E453" s="53">
        <v>500</v>
      </c>
      <c r="F453" s="81">
        <v>492.5</v>
      </c>
      <c r="G453" s="81">
        <v>434.6</v>
      </c>
    </row>
    <row r="454" spans="1:7">
      <c r="A454" s="65" t="s">
        <v>104</v>
      </c>
      <c r="B454" s="66" t="s">
        <v>283</v>
      </c>
      <c r="C454" s="66"/>
      <c r="D454" s="53">
        <f t="shared" ref="D454" si="208">D455+D456+D457</f>
        <v>3620.8</v>
      </c>
      <c r="E454" s="53">
        <f t="shared" ref="E454:F454" si="209">E455+E456+E457</f>
        <v>3620.8</v>
      </c>
      <c r="F454" s="87">
        <f t="shared" si="209"/>
        <v>4269.1000000000004</v>
      </c>
      <c r="G454" s="87">
        <f t="shared" ref="G454" si="210">G455+G456+G457</f>
        <v>4182.2</v>
      </c>
    </row>
    <row r="455" spans="1:7" ht="25.5">
      <c r="A455" s="65" t="s">
        <v>48</v>
      </c>
      <c r="B455" s="66" t="s">
        <v>283</v>
      </c>
      <c r="C455" s="66" t="s">
        <v>49</v>
      </c>
      <c r="D455" s="39">
        <v>3390</v>
      </c>
      <c r="E455" s="53">
        <v>3390</v>
      </c>
      <c r="F455" s="81">
        <v>4038.3</v>
      </c>
      <c r="G455" s="81">
        <v>3961.5</v>
      </c>
    </row>
    <row r="456" spans="1:7" ht="25.5">
      <c r="A456" s="65" t="s">
        <v>24</v>
      </c>
      <c r="B456" s="66" t="s">
        <v>283</v>
      </c>
      <c r="C456" s="66" t="s">
        <v>25</v>
      </c>
      <c r="D456" s="39">
        <v>216.8</v>
      </c>
      <c r="E456" s="53">
        <v>225.8</v>
      </c>
      <c r="F456" s="81">
        <v>215.5</v>
      </c>
      <c r="G456" s="81">
        <v>211.9</v>
      </c>
    </row>
    <row r="457" spans="1:7">
      <c r="A457" s="65" t="s">
        <v>20</v>
      </c>
      <c r="B457" s="66" t="s">
        <v>283</v>
      </c>
      <c r="C457" s="66" t="s">
        <v>21</v>
      </c>
      <c r="D457" s="39">
        <v>14</v>
      </c>
      <c r="E457" s="53">
        <v>5</v>
      </c>
      <c r="F457" s="81">
        <v>15.3</v>
      </c>
      <c r="G457" s="81">
        <v>8.8000000000000007</v>
      </c>
    </row>
    <row r="458" spans="1:7">
      <c r="A458" s="65" t="s">
        <v>284</v>
      </c>
      <c r="B458" s="66" t="s">
        <v>285</v>
      </c>
      <c r="C458" s="66"/>
      <c r="D458" s="53">
        <f t="shared" ref="D458:G458" si="211">D459</f>
        <v>20.5</v>
      </c>
      <c r="E458" s="53">
        <f t="shared" si="211"/>
        <v>20.5</v>
      </c>
      <c r="F458" s="87">
        <f t="shared" si="211"/>
        <v>20.5</v>
      </c>
      <c r="G458" s="87">
        <f t="shared" si="211"/>
        <v>0</v>
      </c>
    </row>
    <row r="459" spans="1:7" ht="25.5">
      <c r="A459" s="65" t="s">
        <v>24</v>
      </c>
      <c r="B459" s="66" t="s">
        <v>285</v>
      </c>
      <c r="C459" s="66" t="s">
        <v>25</v>
      </c>
      <c r="D459" s="39">
        <v>20.5</v>
      </c>
      <c r="E459" s="54">
        <v>20.5</v>
      </c>
      <c r="F459" s="81">
        <v>20.5</v>
      </c>
      <c r="G459" s="81">
        <v>0</v>
      </c>
    </row>
    <row r="460" spans="1:7" ht="63.75">
      <c r="A460" s="63" t="s">
        <v>286</v>
      </c>
      <c r="B460" s="64" t="s">
        <v>287</v>
      </c>
      <c r="C460" s="71"/>
      <c r="D460" s="55">
        <f t="shared" ref="D460:G460" si="212">D461</f>
        <v>764</v>
      </c>
      <c r="E460" s="55">
        <f t="shared" si="212"/>
        <v>764</v>
      </c>
      <c r="F460" s="86">
        <f t="shared" si="212"/>
        <v>764</v>
      </c>
      <c r="G460" s="86">
        <f t="shared" si="212"/>
        <v>715.8</v>
      </c>
    </row>
    <row r="461" spans="1:7" ht="51">
      <c r="A461" s="63" t="s">
        <v>288</v>
      </c>
      <c r="B461" s="64" t="s">
        <v>289</v>
      </c>
      <c r="C461" s="71"/>
      <c r="D461" s="55">
        <f t="shared" ref="D461:G461" si="213">D462</f>
        <v>764</v>
      </c>
      <c r="E461" s="55">
        <f t="shared" si="213"/>
        <v>764</v>
      </c>
      <c r="F461" s="86">
        <f t="shared" si="213"/>
        <v>764</v>
      </c>
      <c r="G461" s="86">
        <f t="shared" si="213"/>
        <v>715.8</v>
      </c>
    </row>
    <row r="462" spans="1:7" ht="51">
      <c r="A462" s="65" t="s">
        <v>290</v>
      </c>
      <c r="B462" s="66" t="s">
        <v>291</v>
      </c>
      <c r="C462" s="72"/>
      <c r="D462" s="47">
        <f t="shared" ref="D462:G462" si="214">D463</f>
        <v>764</v>
      </c>
      <c r="E462" s="47">
        <f t="shared" si="214"/>
        <v>764</v>
      </c>
      <c r="F462" s="14">
        <f t="shared" si="214"/>
        <v>764</v>
      </c>
      <c r="G462" s="14">
        <f t="shared" si="214"/>
        <v>715.8</v>
      </c>
    </row>
    <row r="463" spans="1:7" ht="38.25">
      <c r="A463" s="65" t="s">
        <v>292</v>
      </c>
      <c r="B463" s="66" t="s">
        <v>291</v>
      </c>
      <c r="C463" s="72" t="s">
        <v>293</v>
      </c>
      <c r="D463" s="47">
        <v>764</v>
      </c>
      <c r="E463" s="56">
        <v>764</v>
      </c>
      <c r="F463" s="14">
        <v>764</v>
      </c>
      <c r="G463" s="14">
        <v>715.8</v>
      </c>
    </row>
    <row r="464" spans="1:7" ht="38.25">
      <c r="A464" s="63" t="s">
        <v>294</v>
      </c>
      <c r="B464" s="64" t="s">
        <v>295</v>
      </c>
      <c r="C464" s="64"/>
      <c r="D464" s="38">
        <f t="shared" ref="D464" si="215">D465+D467</f>
        <v>36</v>
      </c>
      <c r="E464" s="38">
        <f t="shared" ref="E464:F464" si="216">E465+E467</f>
        <v>36</v>
      </c>
      <c r="F464" s="85">
        <f t="shared" si="216"/>
        <v>36</v>
      </c>
      <c r="G464" s="85">
        <f t="shared" ref="G464" si="217">G465+G467</f>
        <v>36</v>
      </c>
    </row>
    <row r="465" spans="1:7" ht="25.5">
      <c r="A465" s="65" t="s">
        <v>296</v>
      </c>
      <c r="B465" s="66" t="s">
        <v>297</v>
      </c>
      <c r="C465" s="66"/>
      <c r="D465" s="26">
        <f t="shared" ref="D465:G465" si="218">D466</f>
        <v>26</v>
      </c>
      <c r="E465" s="26">
        <f t="shared" si="218"/>
        <v>26</v>
      </c>
      <c r="F465" s="74">
        <f t="shared" si="218"/>
        <v>26</v>
      </c>
      <c r="G465" s="74">
        <f t="shared" si="218"/>
        <v>26</v>
      </c>
    </row>
    <row r="466" spans="1:7" ht="25.5">
      <c r="A466" s="65" t="s">
        <v>24</v>
      </c>
      <c r="B466" s="66" t="s">
        <v>297</v>
      </c>
      <c r="C466" s="66" t="s">
        <v>25</v>
      </c>
      <c r="D466" s="26">
        <v>26</v>
      </c>
      <c r="E466" s="27">
        <v>26</v>
      </c>
      <c r="F466" s="74">
        <v>26</v>
      </c>
      <c r="G466" s="74">
        <v>26</v>
      </c>
    </row>
    <row r="467" spans="1:7" ht="25.5">
      <c r="A467" s="65" t="s">
        <v>298</v>
      </c>
      <c r="B467" s="66" t="s">
        <v>299</v>
      </c>
      <c r="C467" s="66"/>
      <c r="D467" s="26">
        <f t="shared" ref="D467:G467" si="219">D468</f>
        <v>10</v>
      </c>
      <c r="E467" s="26">
        <f t="shared" si="219"/>
        <v>10</v>
      </c>
      <c r="F467" s="74">
        <f t="shared" si="219"/>
        <v>10</v>
      </c>
      <c r="G467" s="74">
        <f t="shared" si="219"/>
        <v>10</v>
      </c>
    </row>
    <row r="468" spans="1:7" ht="25.5">
      <c r="A468" s="65" t="s">
        <v>24</v>
      </c>
      <c r="B468" s="66" t="s">
        <v>299</v>
      </c>
      <c r="C468" s="66" t="s">
        <v>25</v>
      </c>
      <c r="D468" s="26">
        <v>10</v>
      </c>
      <c r="E468" s="27">
        <v>10</v>
      </c>
      <c r="F468" s="74">
        <v>10</v>
      </c>
      <c r="G468" s="74">
        <v>10</v>
      </c>
    </row>
    <row r="469" spans="1:7" ht="25.5">
      <c r="A469" s="63" t="s">
        <v>300</v>
      </c>
      <c r="B469" s="64" t="s">
        <v>301</v>
      </c>
      <c r="C469" s="64"/>
      <c r="D469" s="40">
        <f t="shared" ref="D469" si="220">D470+D477</f>
        <v>8736.2000000000007</v>
      </c>
      <c r="E469" s="40">
        <f t="shared" ref="E469:F469" si="221">E470+E477</f>
        <v>8736.2000000000007</v>
      </c>
      <c r="F469" s="84">
        <f t="shared" si="221"/>
        <v>9553.2000000000007</v>
      </c>
      <c r="G469" s="84">
        <f t="shared" ref="G469" si="222">G470+G477</f>
        <v>9547.9000000000015</v>
      </c>
    </row>
    <row r="470" spans="1:7" ht="25.5">
      <c r="A470" s="63" t="s">
        <v>302</v>
      </c>
      <c r="B470" s="64" t="s">
        <v>303</v>
      </c>
      <c r="C470" s="64"/>
      <c r="D470" s="40">
        <f t="shared" ref="D470" si="223">D471+D473</f>
        <v>8617</v>
      </c>
      <c r="E470" s="40">
        <f t="shared" ref="E470:F470" si="224">E471+E473</f>
        <v>8617</v>
      </c>
      <c r="F470" s="84">
        <f t="shared" si="224"/>
        <v>9014</v>
      </c>
      <c r="G470" s="84">
        <f t="shared" ref="G470" si="225">G471+G473</f>
        <v>9011.9000000000015</v>
      </c>
    </row>
    <row r="471" spans="1:7" ht="25.5">
      <c r="A471" s="65" t="s">
        <v>304</v>
      </c>
      <c r="B471" s="66" t="s">
        <v>305</v>
      </c>
      <c r="C471" s="66"/>
      <c r="D471" s="26">
        <f t="shared" ref="D471:G471" si="226">D472</f>
        <v>130</v>
      </c>
      <c r="E471" s="26">
        <f t="shared" si="226"/>
        <v>130</v>
      </c>
      <c r="F471" s="74">
        <f t="shared" si="226"/>
        <v>130</v>
      </c>
      <c r="G471" s="74">
        <f t="shared" si="226"/>
        <v>129.5</v>
      </c>
    </row>
    <row r="472" spans="1:7">
      <c r="A472" s="65" t="s">
        <v>306</v>
      </c>
      <c r="B472" s="66" t="s">
        <v>305</v>
      </c>
      <c r="C472" s="66" t="s">
        <v>307</v>
      </c>
      <c r="D472" s="26">
        <v>130</v>
      </c>
      <c r="E472" s="27">
        <v>130</v>
      </c>
      <c r="F472" s="74">
        <v>130</v>
      </c>
      <c r="G472" s="74">
        <v>129.5</v>
      </c>
    </row>
    <row r="473" spans="1:7">
      <c r="A473" s="65" t="s">
        <v>104</v>
      </c>
      <c r="B473" s="66" t="s">
        <v>308</v>
      </c>
      <c r="C473" s="66"/>
      <c r="D473" s="26">
        <f t="shared" ref="D473" si="227">D474+D475+D476</f>
        <v>8487</v>
      </c>
      <c r="E473" s="26">
        <f t="shared" ref="E473:F473" si="228">E474+E475+E476</f>
        <v>8487</v>
      </c>
      <c r="F473" s="74">
        <f t="shared" si="228"/>
        <v>8884</v>
      </c>
      <c r="G473" s="74">
        <f t="shared" ref="G473" si="229">G474+G475+G476</f>
        <v>8882.4000000000015</v>
      </c>
    </row>
    <row r="474" spans="1:7" ht="25.5">
      <c r="A474" s="65" t="s">
        <v>48</v>
      </c>
      <c r="B474" s="66" t="s">
        <v>308</v>
      </c>
      <c r="C474" s="66" t="s">
        <v>49</v>
      </c>
      <c r="D474" s="26">
        <v>8214.4</v>
      </c>
      <c r="E474" s="27">
        <v>8214.4</v>
      </c>
      <c r="F474" s="74">
        <v>8611.4</v>
      </c>
      <c r="G474" s="74">
        <v>8611.2000000000007</v>
      </c>
    </row>
    <row r="475" spans="1:7" ht="25.5">
      <c r="A475" s="65" t="s">
        <v>24</v>
      </c>
      <c r="B475" s="66" t="s">
        <v>308</v>
      </c>
      <c r="C475" s="66" t="s">
        <v>25</v>
      </c>
      <c r="D475" s="26">
        <v>266.60000000000002</v>
      </c>
      <c r="E475" s="27">
        <v>266.60000000000002</v>
      </c>
      <c r="F475" s="74">
        <v>271.89999999999998</v>
      </c>
      <c r="G475" s="74">
        <v>270.5</v>
      </c>
    </row>
    <row r="476" spans="1:7">
      <c r="A476" s="65" t="s">
        <v>20</v>
      </c>
      <c r="B476" s="66" t="s">
        <v>308</v>
      </c>
      <c r="C476" s="66" t="s">
        <v>21</v>
      </c>
      <c r="D476" s="26">
        <v>6</v>
      </c>
      <c r="E476" s="27">
        <v>6</v>
      </c>
      <c r="F476" s="74">
        <v>0.7</v>
      </c>
      <c r="G476" s="74">
        <v>0.7</v>
      </c>
    </row>
    <row r="477" spans="1:7" ht="25.5">
      <c r="A477" s="63" t="s">
        <v>390</v>
      </c>
      <c r="B477" s="64" t="s">
        <v>309</v>
      </c>
      <c r="C477" s="64"/>
      <c r="D477" s="40">
        <f t="shared" ref="D477" si="230">D478+D482+D486+D488+D490</f>
        <v>119.2</v>
      </c>
      <c r="E477" s="40">
        <f t="shared" ref="E477" si="231">E478+E482+E486+E488+E490</f>
        <v>119.2</v>
      </c>
      <c r="F477" s="84">
        <f>F478+F480+F482+F484+F486+F488+F490+F492</f>
        <v>539.20000000000005</v>
      </c>
      <c r="G477" s="84">
        <f>G478+G480+G482+G484+G486+G488+G490+G492</f>
        <v>536</v>
      </c>
    </row>
    <row r="478" spans="1:7" ht="25.5">
      <c r="A478" s="65" t="s">
        <v>310</v>
      </c>
      <c r="B478" s="66" t="s">
        <v>311</v>
      </c>
      <c r="C478" s="66"/>
      <c r="D478" s="26">
        <f t="shared" ref="D478:G480" si="232">D479</f>
        <v>40</v>
      </c>
      <c r="E478" s="26">
        <f t="shared" si="232"/>
        <v>40</v>
      </c>
      <c r="F478" s="74">
        <f t="shared" si="232"/>
        <v>40.700000000000003</v>
      </c>
      <c r="G478" s="74">
        <f t="shared" si="232"/>
        <v>40.6</v>
      </c>
    </row>
    <row r="479" spans="1:7" ht="25.5">
      <c r="A479" s="65" t="s">
        <v>24</v>
      </c>
      <c r="B479" s="66" t="s">
        <v>311</v>
      </c>
      <c r="C479" s="66" t="s">
        <v>25</v>
      </c>
      <c r="D479" s="26">
        <v>40</v>
      </c>
      <c r="E479" s="27">
        <v>40</v>
      </c>
      <c r="F479" s="74">
        <v>40.700000000000003</v>
      </c>
      <c r="G479" s="74">
        <v>40.6</v>
      </c>
    </row>
    <row r="480" spans="1:7">
      <c r="A480" s="10" t="s">
        <v>456</v>
      </c>
      <c r="B480" s="11" t="s">
        <v>457</v>
      </c>
      <c r="C480" s="11"/>
      <c r="D480" s="26"/>
      <c r="E480" s="27"/>
      <c r="F480" s="74">
        <f t="shared" si="232"/>
        <v>149</v>
      </c>
      <c r="G480" s="74">
        <f t="shared" si="232"/>
        <v>148.19999999999999</v>
      </c>
    </row>
    <row r="481" spans="1:7" ht="25.5">
      <c r="A481" s="10" t="s">
        <v>368</v>
      </c>
      <c r="B481" s="11" t="s">
        <v>457</v>
      </c>
      <c r="C481" s="11" t="s">
        <v>25</v>
      </c>
      <c r="D481" s="26"/>
      <c r="E481" s="27"/>
      <c r="F481" s="74">
        <v>149</v>
      </c>
      <c r="G481" s="74">
        <v>148.19999999999999</v>
      </c>
    </row>
    <row r="482" spans="1:7" ht="31.15" customHeight="1">
      <c r="A482" s="65" t="s">
        <v>312</v>
      </c>
      <c r="B482" s="66" t="s">
        <v>313</v>
      </c>
      <c r="C482" s="66"/>
      <c r="D482" s="26">
        <f t="shared" ref="D482:G484" si="233">D483</f>
        <v>34</v>
      </c>
      <c r="E482" s="26">
        <f t="shared" si="233"/>
        <v>34</v>
      </c>
      <c r="F482" s="74">
        <f t="shared" si="233"/>
        <v>34</v>
      </c>
      <c r="G482" s="74">
        <f t="shared" si="233"/>
        <v>34</v>
      </c>
    </row>
    <row r="483" spans="1:7" ht="25.5">
      <c r="A483" s="65" t="s">
        <v>24</v>
      </c>
      <c r="B483" s="66" t="s">
        <v>313</v>
      </c>
      <c r="C483" s="66" t="s">
        <v>25</v>
      </c>
      <c r="D483" s="26">
        <v>34</v>
      </c>
      <c r="E483" s="27">
        <v>34</v>
      </c>
      <c r="F483" s="74">
        <v>34</v>
      </c>
      <c r="G483" s="74">
        <v>34</v>
      </c>
    </row>
    <row r="484" spans="1:7" ht="51">
      <c r="A484" s="10" t="s">
        <v>458</v>
      </c>
      <c r="B484" s="11" t="s">
        <v>459</v>
      </c>
      <c r="C484" s="11"/>
      <c r="D484" s="26"/>
      <c r="E484" s="27"/>
      <c r="F484" s="74">
        <f t="shared" si="233"/>
        <v>50</v>
      </c>
      <c r="G484" s="74">
        <f t="shared" si="233"/>
        <v>50</v>
      </c>
    </row>
    <row r="485" spans="1:7" ht="25.5">
      <c r="A485" s="10" t="s">
        <v>368</v>
      </c>
      <c r="B485" s="11" t="s">
        <v>459</v>
      </c>
      <c r="C485" s="11" t="s">
        <v>25</v>
      </c>
      <c r="D485" s="26"/>
      <c r="E485" s="27"/>
      <c r="F485" s="74">
        <v>50</v>
      </c>
      <c r="G485" s="74">
        <v>50</v>
      </c>
    </row>
    <row r="486" spans="1:7" ht="25.5">
      <c r="A486" s="65" t="s">
        <v>314</v>
      </c>
      <c r="B486" s="66" t="s">
        <v>315</v>
      </c>
      <c r="C486" s="66"/>
      <c r="D486" s="26">
        <f t="shared" ref="D486:G486" si="234">D487</f>
        <v>39.200000000000003</v>
      </c>
      <c r="E486" s="26">
        <f t="shared" si="234"/>
        <v>39.200000000000003</v>
      </c>
      <c r="F486" s="74">
        <f t="shared" si="234"/>
        <v>38.5</v>
      </c>
      <c r="G486" s="74">
        <f t="shared" si="234"/>
        <v>36.200000000000003</v>
      </c>
    </row>
    <row r="487" spans="1:7" ht="25.5">
      <c r="A487" s="65" t="s">
        <v>24</v>
      </c>
      <c r="B487" s="66" t="s">
        <v>315</v>
      </c>
      <c r="C487" s="66" t="s">
        <v>25</v>
      </c>
      <c r="D487" s="26">
        <v>39.200000000000003</v>
      </c>
      <c r="E487" s="27">
        <v>39.200000000000003</v>
      </c>
      <c r="F487" s="74">
        <v>38.5</v>
      </c>
      <c r="G487" s="74">
        <v>36.200000000000003</v>
      </c>
    </row>
    <row r="488" spans="1:7" ht="34.9" customHeight="1">
      <c r="A488" s="65" t="s">
        <v>316</v>
      </c>
      <c r="B488" s="66" t="s">
        <v>317</v>
      </c>
      <c r="C488" s="66"/>
      <c r="D488" s="26">
        <f t="shared" ref="D488:G488" si="235">D489</f>
        <v>3</v>
      </c>
      <c r="E488" s="26">
        <f t="shared" si="235"/>
        <v>3</v>
      </c>
      <c r="F488" s="74">
        <f t="shared" si="235"/>
        <v>3</v>
      </c>
      <c r="G488" s="74">
        <f t="shared" si="235"/>
        <v>3</v>
      </c>
    </row>
    <row r="489" spans="1:7" ht="25.5">
      <c r="A489" s="65" t="s">
        <v>24</v>
      </c>
      <c r="B489" s="66" t="s">
        <v>317</v>
      </c>
      <c r="C489" s="66" t="s">
        <v>25</v>
      </c>
      <c r="D489" s="26">
        <v>3</v>
      </c>
      <c r="E489" s="27">
        <v>3</v>
      </c>
      <c r="F489" s="74">
        <v>3</v>
      </c>
      <c r="G489" s="74">
        <v>3</v>
      </c>
    </row>
    <row r="490" spans="1:7" ht="38.25">
      <c r="A490" s="65" t="s">
        <v>318</v>
      </c>
      <c r="B490" s="66" t="s">
        <v>319</v>
      </c>
      <c r="C490" s="66"/>
      <c r="D490" s="26">
        <f t="shared" ref="D490:G490" si="236">D491</f>
        <v>3</v>
      </c>
      <c r="E490" s="26">
        <f t="shared" si="236"/>
        <v>3</v>
      </c>
      <c r="F490" s="74">
        <f t="shared" si="236"/>
        <v>3</v>
      </c>
      <c r="G490" s="74">
        <f t="shared" si="236"/>
        <v>3</v>
      </c>
    </row>
    <row r="491" spans="1:7" ht="25.5">
      <c r="A491" s="65" t="s">
        <v>24</v>
      </c>
      <c r="B491" s="66" t="s">
        <v>319</v>
      </c>
      <c r="C491" s="66" t="s">
        <v>25</v>
      </c>
      <c r="D491" s="26">
        <v>3</v>
      </c>
      <c r="E491" s="27">
        <v>3</v>
      </c>
      <c r="F491" s="74">
        <v>3</v>
      </c>
      <c r="G491" s="74">
        <v>3</v>
      </c>
    </row>
    <row r="492" spans="1:7" ht="51">
      <c r="A492" s="10" t="s">
        <v>460</v>
      </c>
      <c r="B492" s="11" t="s">
        <v>461</v>
      </c>
      <c r="C492" s="11"/>
      <c r="D492" s="26"/>
      <c r="E492" s="27"/>
      <c r="F492" s="74">
        <f>F493</f>
        <v>221</v>
      </c>
      <c r="G492" s="74">
        <f>G493</f>
        <v>221</v>
      </c>
    </row>
    <row r="493" spans="1:7" ht="25.5">
      <c r="A493" s="10" t="s">
        <v>462</v>
      </c>
      <c r="B493" s="11" t="s">
        <v>461</v>
      </c>
      <c r="C493" s="11" t="s">
        <v>49</v>
      </c>
      <c r="D493" s="26"/>
      <c r="E493" s="27"/>
      <c r="F493" s="74">
        <v>221</v>
      </c>
      <c r="G493" s="74">
        <v>221</v>
      </c>
    </row>
    <row r="494" spans="1:7" ht="25.5">
      <c r="A494" s="63" t="s">
        <v>320</v>
      </c>
      <c r="B494" s="64" t="s">
        <v>321</v>
      </c>
      <c r="C494" s="64"/>
      <c r="D494" s="57">
        <f t="shared" ref="D494" si="237">D495+D497+D500+D502+D504+D506+D508+D510</f>
        <v>13879.8</v>
      </c>
      <c r="E494" s="57">
        <f t="shared" ref="E494" si="238">E495+E497+E500+E502+E504+E506+E508+E510</f>
        <v>12739.8</v>
      </c>
      <c r="F494" s="83">
        <f>F495+F497+F500+F502+F504+F506+F508+F510+F514</f>
        <v>12357.6</v>
      </c>
      <c r="G494" s="83">
        <f>G495+G497+G500+G502+G504+G506+G508+G510+G514</f>
        <v>11908.800000000001</v>
      </c>
    </row>
    <row r="495" spans="1:7" ht="38.25">
      <c r="A495" s="10" t="s">
        <v>530</v>
      </c>
      <c r="B495" s="11" t="s">
        <v>400</v>
      </c>
      <c r="C495" s="11"/>
      <c r="D495" s="58">
        <f t="shared" ref="D495:G495" si="239">D496</f>
        <v>1140</v>
      </c>
      <c r="E495" s="58">
        <f t="shared" si="239"/>
        <v>0</v>
      </c>
      <c r="F495" s="82">
        <f>F496</f>
        <v>256.5</v>
      </c>
      <c r="G495" s="82">
        <f t="shared" si="239"/>
        <v>256.5</v>
      </c>
    </row>
    <row r="496" spans="1:7" ht="25.5">
      <c r="A496" s="10" t="s">
        <v>368</v>
      </c>
      <c r="B496" s="11" t="s">
        <v>400</v>
      </c>
      <c r="C496" s="11" t="s">
        <v>25</v>
      </c>
      <c r="D496" s="39">
        <v>1140</v>
      </c>
      <c r="E496" s="58">
        <v>0</v>
      </c>
      <c r="F496" s="81">
        <v>256.5</v>
      </c>
      <c r="G496" s="81">
        <v>256.5</v>
      </c>
    </row>
    <row r="497" spans="1:7">
      <c r="A497" s="65" t="s">
        <v>322</v>
      </c>
      <c r="B497" s="66" t="s">
        <v>323</v>
      </c>
      <c r="C497" s="66"/>
      <c r="D497" s="39">
        <f>D498+D499</f>
        <v>107.8</v>
      </c>
      <c r="E497" s="58">
        <v>107.8</v>
      </c>
      <c r="F497" s="81">
        <f>F498+F499</f>
        <v>373.8</v>
      </c>
      <c r="G497" s="81">
        <f>G498+G499</f>
        <v>373.7</v>
      </c>
    </row>
    <row r="498" spans="1:7" ht="25.5">
      <c r="A498" s="65" t="s">
        <v>24</v>
      </c>
      <c r="B498" s="66" t="s">
        <v>323</v>
      </c>
      <c r="C498" s="66" t="s">
        <v>25</v>
      </c>
      <c r="D498" s="39">
        <v>72.8</v>
      </c>
      <c r="E498" s="58">
        <v>107.8</v>
      </c>
      <c r="F498" s="81">
        <v>338.8</v>
      </c>
      <c r="G498" s="81">
        <v>338.7</v>
      </c>
    </row>
    <row r="499" spans="1:7">
      <c r="A499" s="10" t="s">
        <v>360</v>
      </c>
      <c r="B499" s="11" t="s">
        <v>323</v>
      </c>
      <c r="C499" s="11" t="s">
        <v>229</v>
      </c>
      <c r="D499" s="39">
        <v>35</v>
      </c>
      <c r="E499" s="58">
        <v>0</v>
      </c>
      <c r="F499" s="81">
        <v>35</v>
      </c>
      <c r="G499" s="81">
        <v>35</v>
      </c>
    </row>
    <row r="500" spans="1:7">
      <c r="A500" s="65" t="s">
        <v>324</v>
      </c>
      <c r="B500" s="66" t="s">
        <v>325</v>
      </c>
      <c r="C500" s="66"/>
      <c r="D500" s="58">
        <f t="shared" ref="D500:G500" si="240">D501</f>
        <v>613.70000000000005</v>
      </c>
      <c r="E500" s="58">
        <f t="shared" si="240"/>
        <v>613.70000000000005</v>
      </c>
      <c r="F500" s="82">
        <f>F501</f>
        <v>426.7</v>
      </c>
      <c r="G500" s="82">
        <f t="shared" si="240"/>
        <v>426.3</v>
      </c>
    </row>
    <row r="501" spans="1:7" ht="25.5">
      <c r="A501" s="65" t="s">
        <v>24</v>
      </c>
      <c r="B501" s="66" t="s">
        <v>325</v>
      </c>
      <c r="C501" s="66" t="s">
        <v>25</v>
      </c>
      <c r="D501" s="39">
        <v>613.70000000000005</v>
      </c>
      <c r="E501" s="58">
        <v>613.70000000000005</v>
      </c>
      <c r="F501" s="81">
        <v>426.7</v>
      </c>
      <c r="G501" s="81">
        <v>426.3</v>
      </c>
    </row>
    <row r="502" spans="1:7">
      <c r="A502" s="65" t="s">
        <v>324</v>
      </c>
      <c r="B502" s="66" t="s">
        <v>326</v>
      </c>
      <c r="C502" s="66"/>
      <c r="D502" s="58">
        <f t="shared" ref="D502:G502" si="241">D503</f>
        <v>57</v>
      </c>
      <c r="E502" s="58">
        <f t="shared" si="241"/>
        <v>57</v>
      </c>
      <c r="F502" s="82">
        <f>F503</f>
        <v>57</v>
      </c>
      <c r="G502" s="82">
        <f t="shared" si="241"/>
        <v>13.5</v>
      </c>
    </row>
    <row r="503" spans="1:7" ht="25.5">
      <c r="A503" s="65" t="s">
        <v>24</v>
      </c>
      <c r="B503" s="66" t="s">
        <v>326</v>
      </c>
      <c r="C503" s="66" t="s">
        <v>25</v>
      </c>
      <c r="D503" s="39">
        <v>57</v>
      </c>
      <c r="E503" s="58">
        <v>57</v>
      </c>
      <c r="F503" s="81">
        <v>57</v>
      </c>
      <c r="G503" s="81">
        <v>13.5</v>
      </c>
    </row>
    <row r="504" spans="1:7">
      <c r="A504" s="65" t="s">
        <v>322</v>
      </c>
      <c r="B504" s="66" t="s">
        <v>327</v>
      </c>
      <c r="C504" s="66"/>
      <c r="D504" s="58">
        <f t="shared" ref="D504:G504" si="242">D505</f>
        <v>118</v>
      </c>
      <c r="E504" s="58">
        <f t="shared" si="242"/>
        <v>118</v>
      </c>
      <c r="F504" s="82">
        <f t="shared" si="242"/>
        <v>68.3</v>
      </c>
      <c r="G504" s="82">
        <f t="shared" si="242"/>
        <v>68.3</v>
      </c>
    </row>
    <row r="505" spans="1:7" ht="25.5">
      <c r="A505" s="65" t="s">
        <v>24</v>
      </c>
      <c r="B505" s="66" t="s">
        <v>327</v>
      </c>
      <c r="C505" s="66" t="s">
        <v>25</v>
      </c>
      <c r="D505" s="39">
        <v>118</v>
      </c>
      <c r="E505" s="58">
        <v>118</v>
      </c>
      <c r="F505" s="81">
        <v>68.3</v>
      </c>
      <c r="G505" s="81">
        <v>68.3</v>
      </c>
    </row>
    <row r="506" spans="1:7">
      <c r="A506" s="65" t="s">
        <v>284</v>
      </c>
      <c r="B506" s="66" t="s">
        <v>328</v>
      </c>
      <c r="C506" s="66"/>
      <c r="D506" s="58">
        <f t="shared" ref="D506:G506" si="243">D507</f>
        <v>418.1</v>
      </c>
      <c r="E506" s="58">
        <f t="shared" si="243"/>
        <v>418.1</v>
      </c>
      <c r="F506" s="82">
        <f t="shared" si="243"/>
        <v>381.8</v>
      </c>
      <c r="G506" s="82">
        <f t="shared" si="243"/>
        <v>381</v>
      </c>
    </row>
    <row r="507" spans="1:7" ht="25.5">
      <c r="A507" s="65" t="s">
        <v>24</v>
      </c>
      <c r="B507" s="66" t="s">
        <v>328</v>
      </c>
      <c r="C507" s="66" t="s">
        <v>25</v>
      </c>
      <c r="D507" s="39">
        <v>418.1</v>
      </c>
      <c r="E507" s="58">
        <v>418.1</v>
      </c>
      <c r="F507" s="81">
        <v>381.8</v>
      </c>
      <c r="G507" s="81">
        <v>381</v>
      </c>
    </row>
    <row r="508" spans="1:7" ht="25.5">
      <c r="A508" s="65" t="s">
        <v>329</v>
      </c>
      <c r="B508" s="66" t="s">
        <v>330</v>
      </c>
      <c r="C508" s="66"/>
      <c r="D508" s="58">
        <f t="shared" ref="D508:G508" si="244">D509</f>
        <v>3798</v>
      </c>
      <c r="E508" s="58">
        <f t="shared" si="244"/>
        <v>3798</v>
      </c>
      <c r="F508" s="82">
        <f t="shared" si="244"/>
        <v>3234.9</v>
      </c>
      <c r="G508" s="82">
        <f t="shared" si="244"/>
        <v>2914.8</v>
      </c>
    </row>
    <row r="509" spans="1:7" ht="25.5">
      <c r="A509" s="65" t="s">
        <v>24</v>
      </c>
      <c r="B509" s="66" t="s">
        <v>330</v>
      </c>
      <c r="C509" s="66" t="s">
        <v>25</v>
      </c>
      <c r="D509" s="39">
        <v>3798</v>
      </c>
      <c r="E509" s="58">
        <v>3798</v>
      </c>
      <c r="F509" s="81">
        <v>3234.9</v>
      </c>
      <c r="G509" s="81">
        <v>2914.8</v>
      </c>
    </row>
    <row r="510" spans="1:7">
      <c r="A510" s="65" t="s">
        <v>104</v>
      </c>
      <c r="B510" s="66" t="s">
        <v>331</v>
      </c>
      <c r="C510" s="66"/>
      <c r="D510" s="58">
        <f t="shared" ref="D510" si="245">D511+D512+D513</f>
        <v>7627.2</v>
      </c>
      <c r="E510" s="58">
        <f t="shared" ref="E510" si="246">E511+E512+E513</f>
        <v>7627.2</v>
      </c>
      <c r="F510" s="82">
        <f>F511+F512+F513</f>
        <v>7533.6</v>
      </c>
      <c r="G510" s="82">
        <f>G511+G512+G513</f>
        <v>7449.7000000000007</v>
      </c>
    </row>
    <row r="511" spans="1:7" ht="25.5">
      <c r="A511" s="65" t="s">
        <v>48</v>
      </c>
      <c r="B511" s="66" t="s">
        <v>331</v>
      </c>
      <c r="C511" s="66" t="s">
        <v>49</v>
      </c>
      <c r="D511" s="39">
        <v>7110.7</v>
      </c>
      <c r="E511" s="58">
        <v>7110.7</v>
      </c>
      <c r="F511" s="81">
        <v>7041.1</v>
      </c>
      <c r="G511" s="81">
        <v>7007.8</v>
      </c>
    </row>
    <row r="512" spans="1:7" ht="25.5">
      <c r="A512" s="65" t="s">
        <v>24</v>
      </c>
      <c r="B512" s="66" t="s">
        <v>331</v>
      </c>
      <c r="C512" s="66" t="s">
        <v>25</v>
      </c>
      <c r="D512" s="39">
        <v>510.5</v>
      </c>
      <c r="E512" s="58">
        <v>510.5</v>
      </c>
      <c r="F512" s="81">
        <v>486.5</v>
      </c>
      <c r="G512" s="81">
        <v>441.1</v>
      </c>
    </row>
    <row r="513" spans="1:7">
      <c r="A513" s="65" t="s">
        <v>20</v>
      </c>
      <c r="B513" s="66" t="s">
        <v>331</v>
      </c>
      <c r="C513" s="66" t="s">
        <v>21</v>
      </c>
      <c r="D513" s="39">
        <v>6</v>
      </c>
      <c r="E513" s="58">
        <v>6</v>
      </c>
      <c r="F513" s="81">
        <v>6</v>
      </c>
      <c r="G513" s="81">
        <v>0.8</v>
      </c>
    </row>
    <row r="514" spans="1:7" ht="51">
      <c r="A514" s="10" t="s">
        <v>477</v>
      </c>
      <c r="B514" s="66" t="s">
        <v>331</v>
      </c>
      <c r="C514" s="66"/>
      <c r="D514" s="39"/>
      <c r="E514" s="58"/>
      <c r="F514" s="81">
        <v>25</v>
      </c>
      <c r="G514" s="81">
        <v>25</v>
      </c>
    </row>
    <row r="515" spans="1:7">
      <c r="A515" s="10" t="s">
        <v>464</v>
      </c>
      <c r="B515" s="66" t="s">
        <v>331</v>
      </c>
      <c r="C515" s="66" t="s">
        <v>229</v>
      </c>
      <c r="D515" s="39"/>
      <c r="E515" s="58"/>
      <c r="F515" s="81">
        <v>25</v>
      </c>
      <c r="G515" s="81">
        <v>25</v>
      </c>
    </row>
    <row r="516" spans="1:7" ht="38.25">
      <c r="A516" s="7" t="s">
        <v>353</v>
      </c>
      <c r="B516" s="64" t="s">
        <v>351</v>
      </c>
      <c r="C516" s="64"/>
      <c r="D516" s="57" t="e">
        <f>D517+#REF!+#REF!+D521+#REF!+#REF!+D529+D531+D533+#REF!+#REF!</f>
        <v>#REF!</v>
      </c>
      <c r="E516" s="57" t="e">
        <f>E517+#REF!+#REF!+E531</f>
        <v>#REF!</v>
      </c>
      <c r="F516" s="83">
        <f>F517+F519+F521+F529+F531+F533+F525+F527+F523</f>
        <v>41181.199999999997</v>
      </c>
      <c r="G516" s="83">
        <f>G517+G519+G521+G529+G531+G533+G525+G527+G523</f>
        <v>41078.6</v>
      </c>
    </row>
    <row r="517" spans="1:7" ht="38.25">
      <c r="A517" s="10" t="s">
        <v>401</v>
      </c>
      <c r="B517" s="11" t="s">
        <v>402</v>
      </c>
      <c r="C517" s="11"/>
      <c r="D517" s="58">
        <f t="shared" ref="D517:G517" si="247">D518</f>
        <v>1400</v>
      </c>
      <c r="E517" s="58">
        <f t="shared" si="247"/>
        <v>0</v>
      </c>
      <c r="F517" s="82">
        <f t="shared" si="247"/>
        <v>14952.5</v>
      </c>
      <c r="G517" s="82">
        <f t="shared" si="247"/>
        <v>14938.7</v>
      </c>
    </row>
    <row r="518" spans="1:7" ht="25.5">
      <c r="A518" s="10" t="s">
        <v>368</v>
      </c>
      <c r="B518" s="11" t="s">
        <v>402</v>
      </c>
      <c r="C518" s="11" t="s">
        <v>25</v>
      </c>
      <c r="D518" s="39">
        <v>1400</v>
      </c>
      <c r="E518" s="58">
        <v>0</v>
      </c>
      <c r="F518" s="81">
        <v>14952.5</v>
      </c>
      <c r="G518" s="81">
        <v>14938.7</v>
      </c>
    </row>
    <row r="519" spans="1:7" ht="25.5">
      <c r="A519" s="10" t="s">
        <v>484</v>
      </c>
      <c r="B519" s="11" t="s">
        <v>492</v>
      </c>
      <c r="C519" s="11"/>
      <c r="D519" s="39"/>
      <c r="E519" s="58"/>
      <c r="F519" s="82">
        <f>F520</f>
        <v>376.4</v>
      </c>
      <c r="G519" s="82">
        <f>G520</f>
        <v>376.4</v>
      </c>
    </row>
    <row r="520" spans="1:7">
      <c r="A520" s="10" t="s">
        <v>482</v>
      </c>
      <c r="B520" s="11" t="s">
        <v>492</v>
      </c>
      <c r="C520" s="11" t="s">
        <v>11</v>
      </c>
      <c r="D520" s="39"/>
      <c r="E520" s="58"/>
      <c r="F520" s="81">
        <v>376.4</v>
      </c>
      <c r="G520" s="81">
        <v>376.4</v>
      </c>
    </row>
    <row r="521" spans="1:7" ht="63.75">
      <c r="A521" s="10" t="s">
        <v>533</v>
      </c>
      <c r="B521" s="11" t="s">
        <v>404</v>
      </c>
      <c r="C521" s="11"/>
      <c r="D521" s="59">
        <f t="shared" ref="D521:G525" si="248">D522</f>
        <v>800</v>
      </c>
      <c r="E521" s="59">
        <f t="shared" si="248"/>
        <v>0</v>
      </c>
      <c r="F521" s="80">
        <f t="shared" si="248"/>
        <v>800</v>
      </c>
      <c r="G521" s="80">
        <f t="shared" si="248"/>
        <v>800</v>
      </c>
    </row>
    <row r="522" spans="1:7" ht="25.5">
      <c r="A522" s="10" t="s">
        <v>368</v>
      </c>
      <c r="B522" s="11" t="s">
        <v>404</v>
      </c>
      <c r="C522" s="11">
        <v>620</v>
      </c>
      <c r="D522" s="39">
        <v>800</v>
      </c>
      <c r="E522" s="59">
        <v>0</v>
      </c>
      <c r="F522" s="81">
        <v>800</v>
      </c>
      <c r="G522" s="81">
        <v>800</v>
      </c>
    </row>
    <row r="523" spans="1:7" ht="25.5">
      <c r="A523" s="10" t="s">
        <v>534</v>
      </c>
      <c r="B523" s="11" t="s">
        <v>480</v>
      </c>
      <c r="C523" s="11"/>
      <c r="D523" s="39"/>
      <c r="E523" s="59"/>
      <c r="F523" s="80">
        <f t="shared" si="248"/>
        <v>1853.1</v>
      </c>
      <c r="G523" s="80">
        <f t="shared" si="248"/>
        <v>1853.1</v>
      </c>
    </row>
    <row r="524" spans="1:7">
      <c r="A524" s="10" t="s">
        <v>384</v>
      </c>
      <c r="B524" s="11" t="s">
        <v>480</v>
      </c>
      <c r="C524" s="11" t="s">
        <v>11</v>
      </c>
      <c r="D524" s="39"/>
      <c r="E524" s="59"/>
      <c r="F524" s="81">
        <v>1853.1</v>
      </c>
      <c r="G524" s="81">
        <v>1853.1</v>
      </c>
    </row>
    <row r="525" spans="1:7" ht="38.25">
      <c r="A525" s="10" t="s">
        <v>401</v>
      </c>
      <c r="B525" s="11" t="s">
        <v>478</v>
      </c>
      <c r="C525" s="11"/>
      <c r="D525" s="39"/>
      <c r="E525" s="59"/>
      <c r="F525" s="80">
        <f t="shared" si="248"/>
        <v>12000</v>
      </c>
      <c r="G525" s="80">
        <f t="shared" si="248"/>
        <v>12000</v>
      </c>
    </row>
    <row r="526" spans="1:7">
      <c r="A526" s="73" t="s">
        <v>10</v>
      </c>
      <c r="B526" s="11" t="s">
        <v>478</v>
      </c>
      <c r="C526" s="11">
        <v>620</v>
      </c>
      <c r="D526" s="39"/>
      <c r="E526" s="59"/>
      <c r="F526" s="81">
        <v>12000</v>
      </c>
      <c r="G526" s="81">
        <v>12000</v>
      </c>
    </row>
    <row r="527" spans="1:7" ht="25.5">
      <c r="A527" s="73" t="s">
        <v>479</v>
      </c>
      <c r="B527" s="66" t="s">
        <v>431</v>
      </c>
      <c r="C527" s="66"/>
      <c r="D527" s="39"/>
      <c r="E527" s="58"/>
      <c r="F527" s="80">
        <f>F528</f>
        <v>6800.4</v>
      </c>
      <c r="G527" s="80">
        <f t="shared" ref="G527" si="249">G528</f>
        <v>6800.4</v>
      </c>
    </row>
    <row r="528" spans="1:7">
      <c r="A528" s="73" t="s">
        <v>10</v>
      </c>
      <c r="B528" s="66" t="s">
        <v>431</v>
      </c>
      <c r="C528" s="66" t="s">
        <v>11</v>
      </c>
      <c r="D528" s="39"/>
      <c r="E528" s="58"/>
      <c r="F528" s="81">
        <v>6800.4</v>
      </c>
      <c r="G528" s="81">
        <v>6800.4</v>
      </c>
    </row>
    <row r="529" spans="1:7" ht="38.25">
      <c r="A529" s="107" t="s">
        <v>532</v>
      </c>
      <c r="B529" s="11" t="s">
        <v>403</v>
      </c>
      <c r="C529" s="11"/>
      <c r="D529" s="39">
        <v>103.2</v>
      </c>
      <c r="E529" s="58">
        <v>0</v>
      </c>
      <c r="F529" s="82">
        <f t="shared" ref="F529:G529" si="250">F530</f>
        <v>103.2</v>
      </c>
      <c r="G529" s="82">
        <f t="shared" si="250"/>
        <v>103.2</v>
      </c>
    </row>
    <row r="530" spans="1:7" ht="25.5">
      <c r="A530" s="10" t="s">
        <v>368</v>
      </c>
      <c r="B530" s="11" t="s">
        <v>403</v>
      </c>
      <c r="C530" s="11" t="s">
        <v>25</v>
      </c>
      <c r="D530" s="39">
        <v>103.2</v>
      </c>
      <c r="E530" s="58">
        <v>0</v>
      </c>
      <c r="F530" s="81">
        <v>103.2</v>
      </c>
      <c r="G530" s="81">
        <v>103.2</v>
      </c>
    </row>
    <row r="531" spans="1:7" ht="38.25">
      <c r="A531" s="10" t="s">
        <v>376</v>
      </c>
      <c r="B531" s="11" t="s">
        <v>377</v>
      </c>
      <c r="C531" s="11"/>
      <c r="D531" s="39">
        <v>706</v>
      </c>
      <c r="E531" s="58">
        <v>705.99220000000003</v>
      </c>
      <c r="F531" s="82">
        <f t="shared" ref="F531:G531" si="251">F532</f>
        <v>706</v>
      </c>
      <c r="G531" s="82">
        <f t="shared" si="251"/>
        <v>697.1</v>
      </c>
    </row>
    <row r="532" spans="1:7" ht="25.5">
      <c r="A532" s="10" t="s">
        <v>368</v>
      </c>
      <c r="B532" s="11" t="s">
        <v>377</v>
      </c>
      <c r="C532" s="11" t="s">
        <v>25</v>
      </c>
      <c r="D532" s="39">
        <v>706</v>
      </c>
      <c r="E532" s="60">
        <v>705.99220000000003</v>
      </c>
      <c r="F532" s="81">
        <v>706</v>
      </c>
      <c r="G532" s="81">
        <v>697.1</v>
      </c>
    </row>
    <row r="533" spans="1:7" ht="38.25">
      <c r="A533" s="10" t="s">
        <v>401</v>
      </c>
      <c r="B533" s="11" t="s">
        <v>425</v>
      </c>
      <c r="C533" s="11"/>
      <c r="D533" s="39">
        <v>4369.1000000000004</v>
      </c>
      <c r="E533" s="61"/>
      <c r="F533" s="82">
        <f t="shared" ref="F533:G533" si="252">F534</f>
        <v>3589.6</v>
      </c>
      <c r="G533" s="82">
        <f t="shared" si="252"/>
        <v>3509.7</v>
      </c>
    </row>
    <row r="534" spans="1:7" ht="25.5">
      <c r="A534" s="10" t="s">
        <v>368</v>
      </c>
      <c r="B534" s="11" t="s">
        <v>425</v>
      </c>
      <c r="C534" s="11" t="s">
        <v>25</v>
      </c>
      <c r="D534" s="39">
        <v>4369.1000000000004</v>
      </c>
      <c r="E534" s="61"/>
      <c r="F534" s="81">
        <v>3589.6</v>
      </c>
      <c r="G534" s="81">
        <v>3509.7</v>
      </c>
    </row>
    <row r="535" spans="1:7">
      <c r="A535" s="63" t="s">
        <v>332</v>
      </c>
      <c r="B535" s="64" t="s">
        <v>333</v>
      </c>
      <c r="C535" s="71"/>
      <c r="D535" s="17" t="e">
        <f>D536+D538+D540+D542+D546+#REF!+D549+D555+D557+D560+D564+D552+D562</f>
        <v>#REF!</v>
      </c>
      <c r="E535" s="17" t="e">
        <f>E536+E538+E540+E542+E546+#REF!+E549+E555+E557+E560+E564</f>
        <v>#REF!</v>
      </c>
      <c r="F535" s="79">
        <f>F536+F538+F540+F542+F546+F549+F555+F557+F560+F564+F552+F562+F566</f>
        <v>11904.1</v>
      </c>
      <c r="G535" s="79">
        <f>G536+G538+G540+G542+G546+G549+G555+G557+G560+G564+G552+G562+G566</f>
        <v>11496.1</v>
      </c>
    </row>
    <row r="536" spans="1:7" ht="25.5">
      <c r="A536" s="10" t="s">
        <v>387</v>
      </c>
      <c r="B536" s="11" t="s">
        <v>388</v>
      </c>
      <c r="C536" s="11"/>
      <c r="D536" s="30">
        <f t="shared" ref="D536:G536" si="253">D537</f>
        <v>90</v>
      </c>
      <c r="E536" s="30">
        <f t="shared" si="253"/>
        <v>15</v>
      </c>
      <c r="F536" s="78">
        <f>F537</f>
        <v>105</v>
      </c>
      <c r="G536" s="78">
        <f t="shared" si="253"/>
        <v>105</v>
      </c>
    </row>
    <row r="537" spans="1:7" ht="25.5">
      <c r="A537" s="10" t="s">
        <v>389</v>
      </c>
      <c r="B537" s="11" t="s">
        <v>388</v>
      </c>
      <c r="C537" s="11" t="s">
        <v>37</v>
      </c>
      <c r="D537" s="30">
        <v>90</v>
      </c>
      <c r="E537" s="30">
        <v>15</v>
      </c>
      <c r="F537" s="78">
        <v>105</v>
      </c>
      <c r="G537" s="78">
        <v>105</v>
      </c>
    </row>
    <row r="538" spans="1:7" ht="38.25">
      <c r="A538" s="65" t="s">
        <v>334</v>
      </c>
      <c r="B538" s="66" t="s">
        <v>335</v>
      </c>
      <c r="C538" s="72"/>
      <c r="D538" s="47">
        <f t="shared" ref="D538:G538" si="254">D539</f>
        <v>9</v>
      </c>
      <c r="E538" s="47">
        <f t="shared" si="254"/>
        <v>9</v>
      </c>
      <c r="F538" s="14">
        <f t="shared" si="254"/>
        <v>36</v>
      </c>
      <c r="G538" s="14">
        <f t="shared" si="254"/>
        <v>36</v>
      </c>
    </row>
    <row r="539" spans="1:7" ht="25.5">
      <c r="A539" s="65" t="s">
        <v>24</v>
      </c>
      <c r="B539" s="66" t="s">
        <v>335</v>
      </c>
      <c r="C539" s="66" t="s">
        <v>25</v>
      </c>
      <c r="D539" s="20">
        <v>9</v>
      </c>
      <c r="E539" s="62">
        <v>9</v>
      </c>
      <c r="F539" s="77">
        <v>36</v>
      </c>
      <c r="G539" s="77">
        <v>36</v>
      </c>
    </row>
    <row r="540" spans="1:7" ht="63.75">
      <c r="A540" s="65" t="s">
        <v>354</v>
      </c>
      <c r="B540" s="66" t="s">
        <v>355</v>
      </c>
      <c r="C540" s="66"/>
      <c r="D540" s="26">
        <f t="shared" ref="D540:G540" si="255">D541</f>
        <v>192</v>
      </c>
      <c r="E540" s="26">
        <f t="shared" si="255"/>
        <v>192</v>
      </c>
      <c r="F540" s="74">
        <f t="shared" si="255"/>
        <v>192</v>
      </c>
      <c r="G540" s="74">
        <f t="shared" si="255"/>
        <v>192</v>
      </c>
    </row>
    <row r="541" spans="1:7" ht="25.5">
      <c r="A541" s="65" t="s">
        <v>24</v>
      </c>
      <c r="B541" s="66" t="s">
        <v>355</v>
      </c>
      <c r="C541" s="66" t="s">
        <v>25</v>
      </c>
      <c r="D541" s="26">
        <v>192</v>
      </c>
      <c r="E541" s="27">
        <v>192</v>
      </c>
      <c r="F541" s="74">
        <v>192</v>
      </c>
      <c r="G541" s="74">
        <v>192</v>
      </c>
    </row>
    <row r="542" spans="1:7">
      <c r="A542" s="65" t="s">
        <v>104</v>
      </c>
      <c r="B542" s="66" t="s">
        <v>336</v>
      </c>
      <c r="C542" s="66"/>
      <c r="D542" s="26">
        <f t="shared" ref="D542" si="256">D543+D544+D545</f>
        <v>4909.5</v>
      </c>
      <c r="E542" s="26">
        <f t="shared" ref="E542:F542" si="257">E543+E544+E545</f>
        <v>4909.6000000000004</v>
      </c>
      <c r="F542" s="74">
        <f t="shared" si="257"/>
        <v>5340.1</v>
      </c>
      <c r="G542" s="74">
        <f t="shared" ref="G542" si="258">G543+G544+G545</f>
        <v>5325.7000000000007</v>
      </c>
    </row>
    <row r="543" spans="1:7" ht="25.5">
      <c r="A543" s="65" t="s">
        <v>48</v>
      </c>
      <c r="B543" s="66" t="s">
        <v>336</v>
      </c>
      <c r="C543" s="66" t="s">
        <v>49</v>
      </c>
      <c r="D543" s="26">
        <v>4467.6000000000004</v>
      </c>
      <c r="E543" s="27">
        <v>4467.6000000000004</v>
      </c>
      <c r="F543" s="74">
        <v>4919.8999999999996</v>
      </c>
      <c r="G543" s="74">
        <v>4919.8</v>
      </c>
    </row>
    <row r="544" spans="1:7" ht="25.5">
      <c r="A544" s="65" t="s">
        <v>24</v>
      </c>
      <c r="B544" s="66" t="s">
        <v>336</v>
      </c>
      <c r="C544" s="66" t="s">
        <v>25</v>
      </c>
      <c r="D544" s="26">
        <v>430</v>
      </c>
      <c r="E544" s="27">
        <v>430</v>
      </c>
      <c r="F544" s="74">
        <v>411.1</v>
      </c>
      <c r="G544" s="74">
        <v>396.8</v>
      </c>
    </row>
    <row r="545" spans="1:7">
      <c r="A545" s="65" t="s">
        <v>20</v>
      </c>
      <c r="B545" s="66" t="s">
        <v>336</v>
      </c>
      <c r="C545" s="66" t="s">
        <v>21</v>
      </c>
      <c r="D545" s="26">
        <v>11.9</v>
      </c>
      <c r="E545" s="27">
        <v>12</v>
      </c>
      <c r="F545" s="74">
        <v>9.1</v>
      </c>
      <c r="G545" s="74">
        <v>9.1</v>
      </c>
    </row>
    <row r="546" spans="1:7" ht="25.5">
      <c r="A546" s="65" t="s">
        <v>337</v>
      </c>
      <c r="B546" s="66" t="s">
        <v>338</v>
      </c>
      <c r="C546" s="66"/>
      <c r="D546" s="26">
        <f t="shared" ref="D546" si="259">D547+D548</f>
        <v>1558</v>
      </c>
      <c r="E546" s="26">
        <f t="shared" ref="E546:F546" si="260">E547+E548</f>
        <v>1558</v>
      </c>
      <c r="F546" s="74">
        <f t="shared" si="260"/>
        <v>1481.9</v>
      </c>
      <c r="G546" s="74">
        <f t="shared" ref="G546" si="261">G547+G548</f>
        <v>1472.6</v>
      </c>
    </row>
    <row r="547" spans="1:7" ht="25.5">
      <c r="A547" s="65" t="s">
        <v>48</v>
      </c>
      <c r="B547" s="66" t="s">
        <v>338</v>
      </c>
      <c r="C547" s="66" t="s">
        <v>49</v>
      </c>
      <c r="D547" s="26">
        <v>1494</v>
      </c>
      <c r="E547" s="27">
        <v>1494</v>
      </c>
      <c r="F547" s="74">
        <v>1417.9</v>
      </c>
      <c r="G547" s="74">
        <v>1413</v>
      </c>
    </row>
    <row r="548" spans="1:7" ht="25.5">
      <c r="A548" s="65" t="s">
        <v>24</v>
      </c>
      <c r="B548" s="66" t="s">
        <v>338</v>
      </c>
      <c r="C548" s="66" t="s">
        <v>25</v>
      </c>
      <c r="D548" s="26">
        <v>64</v>
      </c>
      <c r="E548" s="27">
        <v>64</v>
      </c>
      <c r="F548" s="74">
        <v>64</v>
      </c>
      <c r="G548" s="74">
        <v>59.6</v>
      </c>
    </row>
    <row r="549" spans="1:7">
      <c r="A549" s="65" t="s">
        <v>339</v>
      </c>
      <c r="B549" s="66" t="s">
        <v>340</v>
      </c>
      <c r="C549" s="66"/>
      <c r="D549" s="26">
        <f t="shared" ref="D549:E549" si="262">D551</f>
        <v>500</v>
      </c>
      <c r="E549" s="26">
        <f t="shared" si="262"/>
        <v>500</v>
      </c>
      <c r="F549" s="74">
        <f>F550+F551</f>
        <v>358</v>
      </c>
      <c r="G549" s="74">
        <f>G550+G551</f>
        <v>157.5</v>
      </c>
    </row>
    <row r="550" spans="1:7">
      <c r="A550" s="65" t="s">
        <v>442</v>
      </c>
      <c r="B550" s="66" t="s">
        <v>340</v>
      </c>
      <c r="C550" s="66" t="s">
        <v>229</v>
      </c>
      <c r="D550" s="26">
        <v>0</v>
      </c>
      <c r="E550" s="27"/>
      <c r="F550" s="74">
        <v>157.5</v>
      </c>
      <c r="G550" s="74">
        <v>157.5</v>
      </c>
    </row>
    <row r="551" spans="1:7">
      <c r="A551" s="65" t="s">
        <v>341</v>
      </c>
      <c r="B551" s="66" t="s">
        <v>340</v>
      </c>
      <c r="C551" s="66" t="s">
        <v>342</v>
      </c>
      <c r="D551" s="26">
        <v>500</v>
      </c>
      <c r="E551" s="27">
        <v>500</v>
      </c>
      <c r="F551" s="74">
        <v>200.5</v>
      </c>
      <c r="G551" s="74">
        <v>0</v>
      </c>
    </row>
    <row r="552" spans="1:7" ht="25.5">
      <c r="A552" s="10" t="s">
        <v>408</v>
      </c>
      <c r="B552" s="11" t="s">
        <v>409</v>
      </c>
      <c r="C552" s="11"/>
      <c r="D552" s="26">
        <f>D554</f>
        <v>650</v>
      </c>
      <c r="E552" s="27"/>
      <c r="F552" s="74">
        <f>F554+F553</f>
        <v>1473.1</v>
      </c>
      <c r="G552" s="74">
        <f>G554+G553</f>
        <v>1473</v>
      </c>
    </row>
    <row r="553" spans="1:7">
      <c r="A553" s="10" t="s">
        <v>360</v>
      </c>
      <c r="B553" s="11" t="s">
        <v>409</v>
      </c>
      <c r="C553" s="11" t="s">
        <v>229</v>
      </c>
      <c r="D553" s="26"/>
      <c r="E553" s="27"/>
      <c r="F553" s="74">
        <v>33.1</v>
      </c>
      <c r="G553" s="74">
        <v>33</v>
      </c>
    </row>
    <row r="554" spans="1:7">
      <c r="A554" s="10" t="s">
        <v>407</v>
      </c>
      <c r="B554" s="11" t="s">
        <v>409</v>
      </c>
      <c r="C554" s="11" t="s">
        <v>21</v>
      </c>
      <c r="D554" s="26">
        <v>650</v>
      </c>
      <c r="E554" s="27"/>
      <c r="F554" s="74">
        <v>1440</v>
      </c>
      <c r="G554" s="74">
        <v>1440</v>
      </c>
    </row>
    <row r="555" spans="1:7">
      <c r="A555" s="65" t="s">
        <v>245</v>
      </c>
      <c r="B555" s="66" t="s">
        <v>343</v>
      </c>
      <c r="C555" s="66"/>
      <c r="D555" s="26">
        <f t="shared" ref="D555:G555" si="263">D556</f>
        <v>21.8</v>
      </c>
      <c r="E555" s="26">
        <f t="shared" si="263"/>
        <v>21.8</v>
      </c>
      <c r="F555" s="74">
        <f t="shared" si="263"/>
        <v>31.2</v>
      </c>
      <c r="G555" s="74">
        <f t="shared" si="263"/>
        <v>22.5</v>
      </c>
    </row>
    <row r="556" spans="1:7" ht="25.5">
      <c r="A556" s="65" t="s">
        <v>24</v>
      </c>
      <c r="B556" s="66" t="s">
        <v>343</v>
      </c>
      <c r="C556" s="66" t="s">
        <v>25</v>
      </c>
      <c r="D556" s="26">
        <v>21.8</v>
      </c>
      <c r="E556" s="27">
        <v>21.8</v>
      </c>
      <c r="F556" s="74">
        <v>31.2</v>
      </c>
      <c r="G556" s="74">
        <v>22.5</v>
      </c>
    </row>
    <row r="557" spans="1:7">
      <c r="A557" s="65" t="s">
        <v>344</v>
      </c>
      <c r="B557" s="66" t="s">
        <v>345</v>
      </c>
      <c r="C557" s="66"/>
      <c r="D557" s="26">
        <f>D558+D559</f>
        <v>417</v>
      </c>
      <c r="E557" s="26">
        <f>E558+E559</f>
        <v>417</v>
      </c>
      <c r="F557" s="74">
        <f>F558+F559</f>
        <v>404</v>
      </c>
      <c r="G557" s="74">
        <f>G558+G559</f>
        <v>404</v>
      </c>
    </row>
    <row r="558" spans="1:7" ht="25.5">
      <c r="A558" s="65" t="s">
        <v>24</v>
      </c>
      <c r="B558" s="66" t="s">
        <v>345</v>
      </c>
      <c r="C558" s="66" t="s">
        <v>25</v>
      </c>
      <c r="D558" s="26">
        <v>53</v>
      </c>
      <c r="E558" s="27">
        <v>53</v>
      </c>
      <c r="F558" s="74">
        <v>40</v>
      </c>
      <c r="G558" s="74">
        <v>40</v>
      </c>
    </row>
    <row r="559" spans="1:7">
      <c r="A559" s="65" t="s">
        <v>20</v>
      </c>
      <c r="B559" s="66" t="s">
        <v>345</v>
      </c>
      <c r="C559" s="66" t="s">
        <v>21</v>
      </c>
      <c r="D559" s="26">
        <v>364</v>
      </c>
      <c r="E559" s="27">
        <v>364</v>
      </c>
      <c r="F559" s="74">
        <v>364</v>
      </c>
      <c r="G559" s="74">
        <v>364</v>
      </c>
    </row>
    <row r="560" spans="1:7">
      <c r="A560" s="65" t="s">
        <v>346</v>
      </c>
      <c r="B560" s="66" t="s">
        <v>347</v>
      </c>
      <c r="C560" s="66"/>
      <c r="D560" s="26">
        <f t="shared" ref="D560:G560" si="264">D561</f>
        <v>2033</v>
      </c>
      <c r="E560" s="26">
        <f t="shared" si="264"/>
        <v>2033</v>
      </c>
      <c r="F560" s="74">
        <f>F561</f>
        <v>2057</v>
      </c>
      <c r="G560" s="74">
        <f t="shared" si="264"/>
        <v>2056.5</v>
      </c>
    </row>
    <row r="561" spans="1:7" ht="25.5">
      <c r="A561" s="65" t="s">
        <v>48</v>
      </c>
      <c r="B561" s="66" t="s">
        <v>347</v>
      </c>
      <c r="C561" s="66" t="s">
        <v>49</v>
      </c>
      <c r="D561" s="26">
        <v>2033</v>
      </c>
      <c r="E561" s="27">
        <v>2033</v>
      </c>
      <c r="F561" s="74">
        <v>2057</v>
      </c>
      <c r="G561" s="74">
        <v>2056.5</v>
      </c>
    </row>
    <row r="562" spans="1:7" ht="25.5">
      <c r="A562" s="10" t="s">
        <v>405</v>
      </c>
      <c r="B562" s="11" t="s">
        <v>406</v>
      </c>
      <c r="C562" s="11"/>
      <c r="D562" s="26">
        <f>D563</f>
        <v>0.1</v>
      </c>
      <c r="E562" s="27"/>
      <c r="F562" s="74">
        <f>F563</f>
        <v>3</v>
      </c>
      <c r="G562" s="74">
        <f>G563</f>
        <v>3</v>
      </c>
    </row>
    <row r="563" spans="1:7">
      <c r="A563" s="10" t="s">
        <v>407</v>
      </c>
      <c r="B563" s="11" t="s">
        <v>406</v>
      </c>
      <c r="C563" s="11" t="s">
        <v>21</v>
      </c>
      <c r="D563" s="41">
        <v>0.1</v>
      </c>
      <c r="E563" s="27"/>
      <c r="F563" s="75">
        <v>3</v>
      </c>
      <c r="G563" s="75">
        <v>3</v>
      </c>
    </row>
    <row r="564" spans="1:7">
      <c r="A564" s="65" t="s">
        <v>281</v>
      </c>
      <c r="B564" s="66" t="s">
        <v>348</v>
      </c>
      <c r="C564" s="66"/>
      <c r="D564" s="26">
        <f t="shared" ref="D564:G564" si="265">D565</f>
        <v>320</v>
      </c>
      <c r="E564" s="26">
        <f t="shared" si="265"/>
        <v>320</v>
      </c>
      <c r="F564" s="74">
        <f t="shared" si="265"/>
        <v>250</v>
      </c>
      <c r="G564" s="74">
        <f t="shared" si="265"/>
        <v>248.3</v>
      </c>
    </row>
    <row r="565" spans="1:7" ht="25.5">
      <c r="A565" s="65" t="s">
        <v>36</v>
      </c>
      <c r="B565" s="66" t="s">
        <v>348</v>
      </c>
      <c r="C565" s="66" t="s">
        <v>37</v>
      </c>
      <c r="D565" s="28">
        <v>320</v>
      </c>
      <c r="E565" s="29">
        <v>320</v>
      </c>
      <c r="F565" s="76">
        <v>250</v>
      </c>
      <c r="G565" s="76">
        <v>248.3</v>
      </c>
    </row>
    <row r="566" spans="1:7">
      <c r="A566" s="4" t="s">
        <v>527</v>
      </c>
      <c r="B566" s="5" t="s">
        <v>528</v>
      </c>
      <c r="C566" s="6"/>
      <c r="D566" s="16"/>
      <c r="E566" s="16"/>
      <c r="F566" s="14">
        <v>172.8</v>
      </c>
      <c r="G566" s="14">
        <v>0</v>
      </c>
    </row>
    <row r="567" spans="1:7">
      <c r="A567" s="4" t="s">
        <v>529</v>
      </c>
      <c r="B567" s="5" t="s">
        <v>528</v>
      </c>
      <c r="C567" s="6" t="s">
        <v>342</v>
      </c>
      <c r="D567" s="16"/>
      <c r="E567" s="16"/>
      <c r="F567" s="14">
        <v>172.8</v>
      </c>
      <c r="G567" s="14">
        <v>0</v>
      </c>
    </row>
    <row r="568" spans="1:7" ht="15" customHeight="1">
      <c r="A568" s="114" t="s">
        <v>349</v>
      </c>
      <c r="B568" s="115"/>
      <c r="C568" s="115"/>
      <c r="D568" s="8" t="e">
        <f>D9+D150+D173+D214+D256+D260+D278+D374+D385+D427+D438+D460+D464+D469+D494+D516+D535</f>
        <v>#REF!</v>
      </c>
      <c r="E568" s="8" t="e">
        <f>E9+E150+E173+E214+E256+E260+E278+E374+E385+E427+E438+E460+E464+E469+E494+E516+E535</f>
        <v>#REF!</v>
      </c>
      <c r="F568" s="15">
        <f>F9+F150+F173+F214+F256+F260+F278+F374+F385+F427+F438+F460+F464+F469+F494+F516+F535</f>
        <v>1952118.8000000005</v>
      </c>
      <c r="G568" s="15">
        <f>G9+G150+G173+G214+G256+G260+G278+G374+G385+G427+G438+G460+G464+G469+G494+G516+G535+G566</f>
        <v>1910670.7000000007</v>
      </c>
    </row>
  </sheetData>
  <mergeCells count="13">
    <mergeCell ref="A1:G1"/>
    <mergeCell ref="A2:G2"/>
    <mergeCell ref="A3:G3"/>
    <mergeCell ref="A4:G4"/>
    <mergeCell ref="A6:G6"/>
    <mergeCell ref="G7:G8"/>
    <mergeCell ref="F7:F8"/>
    <mergeCell ref="E7:E8"/>
    <mergeCell ref="D7:D8"/>
    <mergeCell ref="A568:C568"/>
    <mergeCell ref="A7:A8"/>
    <mergeCell ref="B7:B8"/>
    <mergeCell ref="C7:C8"/>
  </mergeCells>
  <pageMargins left="0.9055118110236221" right="0.31496062992125984" top="0.47244094488188981" bottom="0.47244094488188981" header="0.31496062992125984" footer="0.31496062992125984"/>
  <pageSetup paperSize="9" scale="95" firstPageNumber="35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2019-03-28T05:21:41Z</cp:lastPrinted>
  <dcterms:created xsi:type="dcterms:W3CDTF">2016-03-29T11:31:48Z</dcterms:created>
  <dcterms:modified xsi:type="dcterms:W3CDTF">2019-03-28T05:21:43Z</dcterms:modified>
</cp:coreProperties>
</file>