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4808" windowHeight="7716" activeTab="6"/>
  </bookViews>
  <sheets>
    <sheet name="ф 1" sheetId="1" r:id="rId1"/>
    <sheet name="ф2" sheetId="2" r:id="rId2"/>
    <sheet name="ф 4" sheetId="3" r:id="rId3"/>
    <sheet name="ф3" sheetId="4" r:id="rId4"/>
    <sheet name="ф5" sheetId="5" r:id="rId5"/>
    <sheet name="ф 6" sheetId="6" r:id="rId6"/>
    <sheet name="ф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<sst xmlns="http://schemas.openxmlformats.org/spreadsheetml/2006/main" count="1594" uniqueCount="479">
  <si>
    <t xml:space="preserve">Мероприятия по определению координат характерных точек границ территориальных зон, зон с особыми условиями использования территорий для последующего внесения  в государственный кадастр недвижимости
Мероприятия по определению координат характерных точек границ территориальных зон, зон с особыми условиями использования территорий для последующего внесения  в государственный кадастр недвижимости
</t>
  </si>
  <si>
    <t xml:space="preserve">Создание и ведение информационной системы обеспечения градостроительной деятельности в 
муниципальном образовании «Город Воткинск»
</t>
  </si>
  <si>
    <r>
      <t xml:space="preserve">Форма 7.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</si>
  <si>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</si>
  <si>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</si>
  <si>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</si>
  <si>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</si>
  <si>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</si>
  <si>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</si>
  <si>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</si>
  <si>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</si>
  <si>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УТВЕРЖДАЮ</t>
  </si>
  <si>
    <t>Зам. главы Администрации Администрации города Воткинска по ЖКХ и транспорту</t>
  </si>
  <si>
    <t>А.В. Обухов</t>
  </si>
  <si>
    <t>"__________" __________________     2016г.</t>
  </si>
  <si>
    <t>Отчет о реализации муниципальной программы</t>
  </si>
  <si>
    <t>(наименование муниципальной программы)</t>
  </si>
  <si>
    <r>
      <t xml:space="preserve">по состоянию на </t>
    </r>
    <r>
      <rPr>
        <u val="single"/>
        <sz val="12"/>
        <rFont val="Times New Roman"/>
        <family val="1"/>
      </rPr>
      <t>1 января 2016 года.</t>
    </r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</si>
  <si>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</si>
  <si>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Форма 2.   Отчет о расходах на реализацию  муниципальной программы "Содержание и развитие городского хозяйства"  на 2015-2020 годы</t>
  </si>
  <si>
    <t>за  2015 год</t>
  </si>
  <si>
    <t>"Содержание   и развитие городского хозяйства» на 2015-2020 годы"</t>
  </si>
  <si>
    <t>«Территориальное развитие (градостроительство»</t>
  </si>
  <si>
    <t>Морданов А. А.</t>
  </si>
  <si>
    <t>Э мп</t>
  </si>
  <si>
    <t>СПмп</t>
  </si>
  <si>
    <t>СМмп</t>
  </si>
  <si>
    <t>СРмп</t>
  </si>
  <si>
    <t>Эбс</t>
  </si>
  <si>
    <t>Обухов А.В.</t>
  </si>
  <si>
    <t>Управление ЖКХ</t>
  </si>
  <si>
    <t xml:space="preserve">                                                                      </t>
  </si>
  <si>
    <t xml:space="preserve">Обеспечение деятельности Управления (хозяйственное, материально-техническое) </t>
  </si>
  <si>
    <t>2015-2020 годы</t>
  </si>
  <si>
    <t xml:space="preserve">Ведение бюджетного учета </t>
  </si>
  <si>
    <t>Единые методологические принципы организации и ведения бюджетного учета устанавливаются Минфином России. Объектами бюджетного учета являются финансовые и нефинансовые активы публично-правовых образований, их обязательства и хозяйственные операции, изменяющие указанные активы и обязательства.</t>
  </si>
  <si>
    <t xml:space="preserve">Исполнение бюджетной сметы </t>
  </si>
  <si>
    <t>Бюджетная смета соответствует доведенным до Управления  лимитам бюджетных обязательств на принятие и (или) исполнение бюджетных обязательств по обеспечению выполнения функций Управления.</t>
  </si>
  <si>
    <t>Просроченная кредиторская задолженность по расчетам с поставщиками и подрядчиками (отношение общего объема просроченной кредиторской задолженности по расчетам с поставщиками и подрядчиками по состоянию на 1 января года, следующего за отчетным к кассовому исполнению расходов в отчетном финансовом году).</t>
  </si>
  <si>
    <t>Создание условий для реализацмм муниципальной программы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</si>
  <si>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</si>
  <si>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</si>
  <si>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</si>
  <si>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</si>
  <si>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</si>
  <si>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</si>
  <si>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</si>
  <si>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</si>
  <si>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</si>
  <si>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</si>
  <si>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</si>
  <si>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</si>
  <si>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</si>
  <si>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</si>
  <si>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</si>
  <si>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"Содержание и развитие городского хозяйства" на 2015-2020 годы</t>
  </si>
  <si>
    <t>Всего</t>
  </si>
  <si>
    <t>Администрация г. Воткинска</t>
  </si>
  <si>
    <t>Управление жилищно-коммунального хозяйства</t>
  </si>
  <si>
    <t>07</t>
  </si>
  <si>
    <t>1</t>
  </si>
  <si>
    <t>Территориальное развитие (градостроительство)</t>
  </si>
  <si>
    <t>01</t>
  </si>
  <si>
    <t>Внесение изменений и утверждение Правил землепользования и застройки муниципального образования «Город Воткинск»</t>
  </si>
  <si>
    <t>Мероприятия по определению координат характерных точек границы муниципального образования, для последующего внесения  в государственный кадастр недвижимости</t>
  </si>
  <si>
    <t>04</t>
  </si>
  <si>
    <t>Мероприятия по определению координат характерных точек границ территориальных зон, зон с особыми условиями использования территорий для последующего внесения  в государственный кадастр недвижимости</t>
  </si>
  <si>
    <t>02</t>
  </si>
  <si>
    <t>Подготовка и утверждение документации по планировке территорий (проектов планировки, проектов межевания территории)</t>
  </si>
  <si>
    <t>выполнение геодезической съемки</t>
  </si>
  <si>
    <t>подготовка проектов планировки</t>
  </si>
  <si>
    <t>создание информационной системы обеспечения градостроительной деятельности в муниципальном образовании «Город Воткинск»</t>
  </si>
  <si>
    <t>2</t>
  </si>
  <si>
    <t>Содержание и развитие жилищного хозяйства</t>
  </si>
  <si>
    <t>06</t>
  </si>
  <si>
    <t>3</t>
  </si>
  <si>
    <t>Реализация мероприятий по строительству и приобретению жилья для переселения граждан из аварийного жилищного фонда</t>
  </si>
  <si>
    <t>935</t>
  </si>
  <si>
    <t>05</t>
  </si>
  <si>
    <t>0729502</t>
  </si>
  <si>
    <t>0729602</t>
  </si>
  <si>
    <t>0726210</t>
  </si>
  <si>
    <t>Реализация мероприятий по переселению граждан из аварийного жилищного фонда (оформление документов о государственной регистрации права собственности или заключение договоров социального найма, снос домов, составление актов обследования земельных участков после сноса домов)</t>
  </si>
  <si>
    <t>244</t>
  </si>
  <si>
    <t>08</t>
  </si>
  <si>
    <t>Участие в разработке и реализации региональной программы капитального ремонта общего имущества в многоквартирных домах</t>
  </si>
  <si>
    <t>09</t>
  </si>
  <si>
    <t>Содержание и  ремонт муниципального жилищного фонда</t>
  </si>
  <si>
    <t>12</t>
  </si>
  <si>
    <t>Осуществление муниципального жилищного контроля</t>
  </si>
  <si>
    <t>0720620</t>
  </si>
  <si>
    <t>121,244</t>
  </si>
  <si>
    <t>13</t>
  </si>
  <si>
    <t>Рассмотрение обращений и заявлений граждан, индивидуальных предпринимателей и юридических лиц по вопросам соблюдения требований жилищного законодательства</t>
  </si>
  <si>
    <t>19</t>
  </si>
  <si>
    <t xml:space="preserve">Ведение базы данных по возврату долгов за отопление и горячее водоснабжение (муниципальное задание МАУ «ВИРЦ») </t>
  </si>
  <si>
    <t>621</t>
  </si>
  <si>
    <t>Создание и обработка базы данных по начислению и оплате платежей за пользование жилым помещением (муниципальное задание МАУ «ВИРЦ»)</t>
  </si>
  <si>
    <t>Содержание и развитие коммунальной инфраструктуры</t>
  </si>
  <si>
    <t>0736220</t>
  </si>
  <si>
    <t>03</t>
  </si>
  <si>
    <t>Модернизация системы отопления на очистных сооружениях канализации МУП «Водоканал» г. Воткинска по адресу: 3 км Камской ж/дороги</t>
  </si>
  <si>
    <t>4</t>
  </si>
  <si>
    <t>Благоустройство и охрана окружающей среды</t>
  </si>
  <si>
    <t>Организация сбора, вывоза бытовых отходов, содержание мест санкционированного сбора твердых бытовых отходов (контейнеры, свалки), содержание улиц частного сектора, ручная уборка тротуаров, остановок, лестниц и т.д.</t>
  </si>
  <si>
    <t>0746235</t>
  </si>
  <si>
    <t>Организация благоустройства и санитарного содержания, озеленения парков, скверов, санкционированного сбора твердых бытовых отходов, содержание дорог</t>
  </si>
  <si>
    <t>Организация содержания и благоустройства мест погребения (кладбищ)</t>
  </si>
  <si>
    <t>0746232</t>
  </si>
  <si>
    <t>Организация наружного освещения</t>
  </si>
  <si>
    <t>0746230</t>
  </si>
  <si>
    <t>Содержание сетей наружного освещения</t>
  </si>
  <si>
    <t>0746234</t>
  </si>
  <si>
    <t>Выполнение мероприятий реестра наказов избирателей</t>
  </si>
  <si>
    <t>0740572</t>
  </si>
  <si>
    <t>  Проведение городских мероприятий по санитарной очистке и благоустройству территории города.</t>
  </si>
  <si>
    <t>0746233</t>
  </si>
  <si>
    <t>Мероприятия по охране окружающей среды</t>
  </si>
  <si>
    <t>0746240</t>
  </si>
  <si>
    <t>5</t>
  </si>
  <si>
    <t>Развитие транспортной системы (организация транспортного обслуживания населения, развитие дорожного хозяйства)</t>
  </si>
  <si>
    <t>Приведение  дорог общего пользования в нормативное состояние</t>
  </si>
  <si>
    <t>0756251</t>
  </si>
  <si>
    <t>Проектирование, капитальный ремонт, ремонт автомобильных дорог общего пользования муниципального значения и иных транспортных инженерных сооружений</t>
  </si>
  <si>
    <t>Проведение мероприятий по обеспечению безопасности дорожного движения в соответствии с действующим законодательством Российской Федерации</t>
  </si>
  <si>
    <t>14</t>
  </si>
  <si>
    <t>0756190</t>
  </si>
  <si>
    <t>6</t>
  </si>
  <si>
    <t>Создание условий для реализации муниципальной программы</t>
  </si>
  <si>
    <t>Управление жилищно-коммунального хозяйства, Администрации города Воткинска</t>
  </si>
  <si>
    <t>0766003</t>
  </si>
  <si>
    <t>121,122,242,244,852</t>
  </si>
  <si>
    <t>0760062</t>
  </si>
  <si>
    <t>350</t>
  </si>
  <si>
    <t>0756018</t>
  </si>
  <si>
    <t>план на очетный год</t>
  </si>
  <si>
    <t>кассовое исполнение на конец отчетного периода</t>
  </si>
  <si>
    <t>кассовые расходы, %</t>
  </si>
  <si>
    <t>к плану на отчетный год</t>
  </si>
  <si>
    <t>к плану на отчетный период</t>
  </si>
  <si>
    <t>Наименование муниципальной программы, подпрограммы</t>
  </si>
  <si>
    <t>Источник финансирования</t>
  </si>
  <si>
    <t>"Содержание и развитие городского хозяйства" 2015-2020 годы</t>
  </si>
  <si>
    <t>Итого</t>
  </si>
  <si>
    <t>бюджет города Воткинска</t>
  </si>
  <si>
    <t>в том числе:</t>
  </si>
  <si>
    <t xml:space="preserve">собственные средства </t>
  </si>
  <si>
    <t>субсидии из бюджета Удмуртской Республики</t>
  </si>
  <si>
    <t>субвенции из бюджета Удмуртской Республики</t>
  </si>
  <si>
    <t>Фонд содействия реформированию ЖКХ</t>
  </si>
  <si>
    <t>иные межбюджетные трансферты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</si>
  <si>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</si>
  <si>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</si>
  <si>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собственные средства</t>
  </si>
  <si>
    <t>бюджет муниципального образования " Город Воткинск"</t>
  </si>
  <si>
    <t>собственные средства бюджета муниципального образования "Город Воткинск"</t>
  </si>
  <si>
    <t>Оценка расходов согласно МП</t>
  </si>
  <si>
    <t>Фактические расходы на отчетную дату</t>
  </si>
  <si>
    <t>отношение фактических расходов  к оценке расходов, %</t>
  </si>
  <si>
    <t>Оценка расходов, тыс.руб.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</si>
  <si>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</si>
  <si>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</si>
  <si>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</si>
  <si>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r>
      <t xml:space="preserve"> </t>
    </r>
    <r>
      <rPr>
        <b/>
        <sz val="9"/>
        <color indexed="8"/>
        <rFont val="Times New Roman"/>
        <family val="1"/>
      </rPr>
      <t>«Территориальное развитие (градостроительство)»</t>
    </r>
  </si>
  <si>
    <t>В рамках реализации муниципальной подпрограммы оказание муниципальных услуг (выполнение работ) не предусмотрены</t>
  </si>
  <si>
    <t>"Содержание и развитие жилищного хозяйства"</t>
  </si>
  <si>
    <t>Ведение базы данных по возврату долгов за отопление и горячее водоснабжение</t>
  </si>
  <si>
    <t>Количество баз</t>
  </si>
  <si>
    <t>ед.</t>
  </si>
  <si>
    <t>Расходы бюджета города Воткинска на оказание муниципальной услуги (выполнение работы)</t>
  </si>
  <si>
    <t>тыс. руб.</t>
  </si>
  <si>
    <t>Создание и обработка базы данных по начислению и оплате платежей за пользование жилым помещением</t>
  </si>
  <si>
    <t>"Содержание и развитие коммунальной инфраструктуры"</t>
  </si>
  <si>
    <t>"Благоустройство и охрана окружающей среды"</t>
  </si>
  <si>
    <t>"Развитие транспортной системы (организация транспортного обслуживания населения, развитие дорожного хозяйства"</t>
  </si>
  <si>
    <t>Отчет о выполнении сводных показателей муниципальных заданий на оказание муниципальных услуг (выполнение работ) в рамках реализации муниципальной программы "Содержание и развитие городского хозяйства" на 2015-2020 годы"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</si>
  <si>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</si>
  <si>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</si>
  <si>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</si>
  <si>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</si>
  <si>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</si>
  <si>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"Создание условий для реализации муниципальной программы"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</si>
  <si>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</si>
  <si>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</si>
  <si>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</si>
  <si>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</si>
  <si>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</si>
  <si>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</si>
  <si>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Реализация мероприятий в сфере теплоснабжения</t>
  </si>
  <si>
    <t>Выявление бесхозяйных инженерных коммуникаций в границах городского округа, регистрация прав собственности на них и организация управления такими сетями</t>
  </si>
  <si>
    <t>Управление муниципального имущества и земельных ресурсов, Управление жилищно-коммунального хозяйства</t>
  </si>
  <si>
    <t>2015-2020 гг.</t>
  </si>
  <si>
    <t>Выявление бесхозяйных инженерных коммуникаций в границах городского округа, регистрация прав собственности, передача на баланс, в аренду или концессию эксплуатирующим организациям</t>
  </si>
  <si>
    <t>Проведение аварийно-восстановительных работ на бесхозяйных инженерных коммуникациях в границах городского округа</t>
  </si>
  <si>
    <t>Ликвидация аварий на бесхозяйных инженерных коммуникациях в границах городского округа</t>
  </si>
  <si>
    <t>Актуализация схемы теплоснабжения</t>
  </si>
  <si>
    <t>Управление жилищно-коммунального хозяйства, МУП "КТС"</t>
  </si>
  <si>
    <t>Ремонт изоляции тепловых сетей и сетей горячего водоснабжения</t>
  </si>
  <si>
    <t>2015-2020г.г.</t>
  </si>
  <si>
    <t>Обеспечение надежности теплоснабжения и горячего водоснабжения. Сокращение затрат на производство и транспортировку тепловой энергии</t>
  </si>
  <si>
    <t>Строительство новых и капитальный ремонт ветхих тепловых сетей</t>
  </si>
  <si>
    <t>Реализация мероприятий в сфере водоснабжения</t>
  </si>
  <si>
    <t>Управление жилищно-коммунального хозяйства, МУП "Водоканал"</t>
  </si>
  <si>
    <t>Актуализация схемы водоснабжения</t>
  </si>
  <si>
    <t>Проектные и строительно-монтажные работы по модернизации очистных сооружений водопровода</t>
  </si>
  <si>
    <t>Надежное обеспечение города качественной питьевой водой</t>
  </si>
  <si>
    <t>Модернизация оборудования очистных сооружений, насосных станций, аналитического центра</t>
  </si>
  <si>
    <t>Обесепение бесперебойного холодного водоснабжения Привокзального и Восточного районов</t>
  </si>
  <si>
    <t>Разведка и бурение скважин</t>
  </si>
  <si>
    <t>7</t>
  </si>
  <si>
    <t>Установка приборов учета воды на скважины и насосные станции</t>
  </si>
  <si>
    <t>2015-2017г.г.</t>
  </si>
  <si>
    <t>Учет подъема и подачи воды в сеть</t>
  </si>
  <si>
    <t>8</t>
  </si>
  <si>
    <t>Ликвидация бездействующих скважин</t>
  </si>
  <si>
    <t>Исполнение законодательства в сфере охраны природы</t>
  </si>
  <si>
    <t>9</t>
  </si>
  <si>
    <t>Строительство и капитальный ремонт инженерных сооружений и сетей водопровода</t>
  </si>
  <si>
    <t>2015-2018г.г.</t>
  </si>
  <si>
    <t>Реализация мероприятий в сфере водоотведения</t>
  </si>
  <si>
    <t>Актуализация схемы водоотведения</t>
  </si>
  <si>
    <t>Проектные и строительно-монтажные работы по модернизации очистных сооружений канализации</t>
  </si>
  <si>
    <t>Обеспечение  нормативно-допустимого сброса стоков с очистных сооружений  сбрасываемых в р.Вотка</t>
  </si>
  <si>
    <t>2015г.</t>
  </si>
  <si>
    <t xml:space="preserve">Сокращение расходов предприятия на приобретение пара, потерь при его транспортировке, обеспечение непрерывного технологического процесса и обогрева производственных помещений </t>
  </si>
  <si>
    <t>Модернизация оборудования очистных сооружений, канализационных насосных станций, аналитического центра</t>
  </si>
  <si>
    <t>Строительство и капитальный ремонт инженерных сооружений и канализационных сетей</t>
  </si>
  <si>
    <t>Реализация мероприятий в сфере электроснабжения</t>
  </si>
  <si>
    <t>Управление жилищно-коммунального хозяйства, МУП "ВГЭС"</t>
  </si>
  <si>
    <t>Строительство и капитальный ремонт линий электропередач</t>
  </si>
  <si>
    <t>Надежное обеспечение уличного освещения города. Сокращение затрат на содержание эл. сетей. Предотвращение аварийных ситуаций.</t>
  </si>
  <si>
    <t>Замена опор воздушных линий наружного освещения</t>
  </si>
  <si>
    <t>2016-2019г.г.</t>
  </si>
  <si>
    <t>Надежное обеспечение уличного освещения города. Предотвращение аварийных ситуаций.</t>
  </si>
  <si>
    <t>Замена светильников наружного освещения</t>
  </si>
  <si>
    <t>Надежное обеспечение уличного освещения города. Экономия электроэнергии.</t>
  </si>
  <si>
    <t>Строительство новых электрических подстанции в границах города</t>
  </si>
  <si>
    <t>2015-2016г.г.</t>
  </si>
  <si>
    <t>Бесперебойное электроснабжение г. Воткинска</t>
  </si>
  <si>
    <t>Реализация мероприятий в сфере газоснабжения</t>
  </si>
  <si>
    <t>Капитальный ремонт газопроводов и редуцирующих устройств</t>
  </si>
  <si>
    <t>Управление жилищно-коммунального хозяйства, филиал «Воткинскгаз» РОАО «Удмуртгаз»</t>
  </si>
  <si>
    <t>Безопасная эксплуатация объектов газоснабжения. Обеспечение бесперебойной подачи газа.</t>
  </si>
  <si>
    <t>Проектные и строительно-монтажные работы по газификации улиц и районов города</t>
  </si>
  <si>
    <t>Газификация жилых домов</t>
  </si>
  <si>
    <t>Выявление бесхозяйных газопроводов в границах городского округа, регистрация прав собственности на них и организация управления такими сетями</t>
  </si>
  <si>
    <t>2017г.</t>
  </si>
  <si>
    <t>Проведение аварийно-восстановительных работ на бесхозяйных газопроводах в границах городского округа</t>
  </si>
  <si>
    <t>Организация подготовки городского хозяйства к осенне-зимнему периоду</t>
  </si>
  <si>
    <t>Обеспечение безаварийной работы городского хозяйства в осенне-зимний период</t>
  </si>
  <si>
    <t>Строительство и реконструкция объектов коммунальной инфраструктуры за счет бюджетных средств</t>
  </si>
  <si>
    <t>Развитие коммунальной инфраструктуры городского округа</t>
  </si>
  <si>
    <t xml:space="preserve">Формирование заявок на строительство и реконструкцию объектов коммунальной инфраструктуры за счет бюджетных средств для включения в перечень объектов капитального строительства Удмуртской Республики </t>
  </si>
  <si>
    <t>Управление жилищно-коммунального хозяйства Управление капитального строительства</t>
  </si>
  <si>
    <t>Включение объектов коммунальной инфраструктуры в перечень объектов капитального строительства Удмуртской Республики</t>
  </si>
  <si>
    <t xml:space="preserve">Выполнение функций заказчика по проектированию и строительству объектов коммунальной инфраструктуры </t>
  </si>
  <si>
    <t xml:space="preserve">Проектирование и (или) строительство объектов коммунальной инфраструктуры </t>
  </si>
  <si>
    <t>Разработка и утверждение муниципальной программы комплексного развития сетей водоснабжения и водоотведения, теплоснабжения, электроснабжения и газа коммунальной инфраструктуры города Воткинска на 2016 - 2025 годы</t>
  </si>
  <si>
    <t>Управление жилищно-коммунального хозяйства Управление Архитектуры и градостроительства</t>
  </si>
  <si>
    <t>Планирование мероприятий по развитию коммунальной инфраструктуры г. Воткинска</t>
  </si>
  <si>
    <t>Дорожное хозяйство и транспортное обслуживание населения</t>
  </si>
  <si>
    <t>Строительство автомобильной дороги  в обход города Воткинска,  реконструкция  дороги Воткинск – Кельчино – граница Пермского края</t>
  </si>
  <si>
    <t>Министерство транспорта и дорожного хозяйства УР, Управление жилищно-коммунального хозяйства</t>
  </si>
  <si>
    <t>2015-2020</t>
  </si>
  <si>
    <t>не определен</t>
  </si>
  <si>
    <t xml:space="preserve">вывод транзитного транспорта из города Воткинска, что позволит улучшить экологическую обстановку в городе и  снизить транспортный поток по городским дорогам, что в конечном итоге приведет к сохранению их дорожного покрытия. </t>
  </si>
  <si>
    <t>Строительство  автодорожной магистрали, обеспечивающей выезд на объездную дорогу</t>
  </si>
  <si>
    <t>вывоз с  промышленных предприятий крупногабаритной и тяжелой продукции минуя жилую зону города и будет способствовать открытию новых и расширению действующих производств</t>
  </si>
  <si>
    <t>Реконструкция улицы Локомотивная и моста через реку «Вотка»</t>
  </si>
  <si>
    <t>будет снижена  эксплуатационная  нагрузка на автомагистраль Воткинской плотины до допустимых параметров, что позволит сохранить нормативное состояние «тела» плотины Воткинского пруда и  продлить  срок эксплуатации еще более чем на 80 лет.</t>
  </si>
  <si>
    <t>Приведение муниципальных и региональных дорог в нормативное состояние</t>
  </si>
  <si>
    <t>ежегодно</t>
  </si>
  <si>
    <t>Уменьшение колличества ДТП с сопутствующими условиями. Уменьшение социальной напряженности населения города</t>
  </si>
  <si>
    <t>Формирование сети маршрутов регулярных перевозок автомобильным транспортом общего пользования на территории города Воткинск</t>
  </si>
  <si>
    <t>Согласование расписания движения автобусов по маршруту регулярных перевозок</t>
  </si>
  <si>
    <t>2 раза в год</t>
  </si>
  <si>
    <t>Согласованные расписания движения автобусов по маршрутам регулярных перевозок</t>
  </si>
  <si>
    <t>Осуществление контроля за соблюдением требований, установленных правовыми актами, регулирующими вопросы организации пассажирских перевозок</t>
  </si>
  <si>
    <t>ежедневно в рабочем порядке</t>
  </si>
  <si>
    <t>Соблюдение расписания отправления (прибытия) транспортных средств по маршруту регулярных перевозок;                                                                  Соблюдение установленного маршрута регулярных перевозок;                                                                               Наличие лицензии на осуществление перевозки пассажиров автомобильным транспортом</t>
  </si>
  <si>
    <t>Мероприятия  направлены на обеспечение безопасности дорожного движения</t>
  </si>
  <si>
    <t>Осуществление муниципального контроля за обустройством автомобильных дорог общего пользования местного значения дорожными элементами (дорожными знаками, дорожными ограждениями, светофорами, остановочными пунктами, стоянками (парковками) транспортных средств, иными элементами обустройства автомобильных дорог).</t>
  </si>
  <si>
    <t>Обследование дорожных условий, в том числе на маршрутах регулярных пассажирских перевозок</t>
  </si>
  <si>
    <t>Осуществление муниципального регулирования в части создания и использования парковок (парковочных мест) на территории городского округа «Город Воткинск».</t>
  </si>
  <si>
    <t xml:space="preserve">Выдача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грузов. </t>
  </si>
  <si>
    <t>Оказание муниципальной услуги по заявлениям физических и юридических лиц</t>
  </si>
  <si>
    <t>Принятие решений о временном ограничении или прекращении движения транспортных средств по автомобильным дорогам местного значения.</t>
  </si>
  <si>
    <t>по мере необходимости</t>
  </si>
  <si>
    <t>Принятие решений о временном ограничении или прекращении движения транспортных средств по автомобильным дорогам местного значения</t>
  </si>
  <si>
    <t>Организация и осуществление мероприятий по паспортизации автомобильных дорог местного значения, подготовке и оформлению документов для государственной регистрации прав собственности на автомобильные дороги местного значения, объекты дорожного хозяйства в границах города.</t>
  </si>
  <si>
    <t>ежегодно в рамках бюджетного финансирвоания</t>
  </si>
  <si>
    <t>Паспортизации автомобильных дорог местного значения, государственная регистрация прав собственности на автомобильные дороги местного значения, объекты дорожного хозяйства в границах города</t>
  </si>
  <si>
    <t>15</t>
  </si>
  <si>
    <t>Разработка перспективных, текущих планов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</t>
  </si>
  <si>
    <t xml:space="preserve">ежегодно </t>
  </si>
  <si>
    <t>Планирование деятельности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хозяйства. Принятие правовых актов</t>
  </si>
  <si>
    <t>Организация сбора, вывоза бытовых отходов, содержание мест санкционированного сбора твердых бытовых отходов</t>
  </si>
  <si>
    <t>Увеличение колличества урн, контейнеров...</t>
  </si>
  <si>
    <t>Организация благоустройства  и санитарного содержания, озеленения парков, скверов, санкционированного сбора твердых бытовых отходов.</t>
  </si>
  <si>
    <t>Улучшение эстетического облика города и санитарного состояния территорий</t>
  </si>
  <si>
    <t xml:space="preserve"> Организация содержания и благоустройства мест погребения (кладбищ).</t>
  </si>
  <si>
    <t>Улучшение эстетического облика  и санитарного состояния территорий</t>
  </si>
  <si>
    <t>Организация наружного освещения улиц</t>
  </si>
  <si>
    <t>Приведение освещенности улиц к требованиям ГОСТ</t>
  </si>
  <si>
    <t>Обеспечение надежности существующего наружного освещения</t>
  </si>
  <si>
    <t>Выполнение мероприятий реестра наказов избирателей.</t>
  </si>
  <si>
    <t>Реализация наказов избирателей, в соответствии с утвержденным на соответствующий год планом</t>
  </si>
  <si>
    <t>Выдача разрешений на вырубку и опиловку деревьев и кустарников на территории муниципального образования.</t>
  </si>
  <si>
    <t>по обращениям</t>
  </si>
  <si>
    <t>Выдача ордеров (разрешений) на производство земляных работ</t>
  </si>
  <si>
    <t>Оказание муниципальной услуги «Выдача ордеров (разрешений) на производство земляных работ»</t>
  </si>
  <si>
    <t>3 раза в весенне-летний период</t>
  </si>
  <si>
    <t>Акарицидная обработка (против клещей) территорий детских садов, оздоровительных лагерей, парков, мест массового пребывания граждан</t>
  </si>
  <si>
    <t>Акарицидная обработка территорий детских садов, оздоровительных лагерей, парков, мест массового пребывания граждан</t>
  </si>
  <si>
    <t>Контроль за соблюдением требований муниципальных правовых актов, принятых органами местного самоуправления города Воткинска в сфере благоустройства</t>
  </si>
  <si>
    <t>Контроль за соблюдением требований муниципальных правовых актов, принятых органами местного самоуправления города Сарапула в сфере благоустройства</t>
  </si>
  <si>
    <t>Осуществление муниципального лесного контроля в отношении лесных участков, находящихся в муниципальной собственности.</t>
  </si>
  <si>
    <t>Осуществление муниципального лесного контроля в отношении лесных участков, находящихся в муниципальной собственности</t>
  </si>
  <si>
    <t>  Мероприятия по охране окружающей среды</t>
  </si>
  <si>
    <t>Охрана атмосферного воздуха                                                 Охрана водных ресурсов                                                                Охрана земельных ресурсов</t>
  </si>
  <si>
    <t xml:space="preserve"> Информирование и просвещение населения в сфере экологического состояния территории города и благоустройства.</t>
  </si>
  <si>
    <t>по обращениям СМИ</t>
  </si>
  <si>
    <t>Информирование и просвещение населения в сфере экологического состояния территории города и благоустройства</t>
  </si>
  <si>
    <t>  Проектирование и строительство нового полигона твердых бытовых отходов.</t>
  </si>
  <si>
    <t>Управление архитектуры и градостроительства</t>
  </si>
  <si>
    <t>Новый полигон твердых бытовых отходов и  мусороперерабатывающий завод</t>
  </si>
  <si>
    <t xml:space="preserve"> Отчет о выполнении основных мероприятий муниципальной программы "Содержание и развитие городского хозяйства" на 2015-2020 годы"</t>
  </si>
  <si>
    <t>Подготовка изменений Правил землепользования и застройки</t>
  </si>
  <si>
    <t>Мероприятия по определению координат характерных точек границы муниципального образования для последующего внесения  в государственный кадастр недвижимости</t>
  </si>
  <si>
    <t>Подготовка и утверждение документации по планировке территорий (проектов планировки, проектов межевания территории).</t>
  </si>
  <si>
    <t>Выполнение геодезической съемки</t>
  </si>
  <si>
    <t>Подготовка проектов планировки</t>
  </si>
  <si>
    <t>Подготовка проектов межевания</t>
  </si>
  <si>
    <t>Оказание муниципальной услуги «Выдача разрешений на строительство объектов капитального строительства на территории муниципального образования «Город Воткинск».</t>
  </si>
  <si>
    <t>Оказание муниципальной услуги «Выдача разрешений на ввод в эксплуатацию объектов капитального строительства на территории муниципального образования «Город Воткинск».</t>
  </si>
  <si>
    <t>Оказание муниципальной услуги «Подготовка и выдача градостроительных планов земельных участков»</t>
  </si>
  <si>
    <t>Оказание муниципальной услуги «Предоставление разрешения на условно разрешенный вид использования земельных участков или объектов капитального строительства»</t>
  </si>
  <si>
    <t>Оказание муниципальной услуги «Предоставление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</si>
  <si>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Оказание муниципальной услуги «Выдача разрешений на установку и эксплуатацию рекламных конструкций на территории муниципального образования «город Воткинск»</t>
  </si>
  <si>
    <t>Оказание муниципальной услуги «Присвоение почтовых адресов новым объектам, подтверждение почтовых адресов существующих объектов»</t>
  </si>
  <si>
    <t>Создание и ведение информационной системы обеспечения градостроительной деятельности в муниципальном образовании «Город Воткинск»</t>
  </si>
  <si>
    <t>Создание информационной системы обеспечения градостроительной деятельности в муниципальном образовании «Город Воткинск»</t>
  </si>
  <si>
    <t>Предоставление сведений из информационной системы обеспечения градостроительной деятельности в муниципальном образовании «Город Воткинск»</t>
  </si>
  <si>
    <t>Разработка и утверждение нормативов градостроительного проектирования муниципального образования «Город Воткинск».</t>
  </si>
  <si>
    <t>Формирование комфортной для проживания городской среды, создание условий для развития жилищного строительства, иного развития территории города.</t>
  </si>
  <si>
    <t>Повышение качества документации территориального планирования и инвестиционной привлекательности территорий города Обеспечение условий для подготовки и реализации инвестиционных проектов.</t>
  </si>
  <si>
    <t xml:space="preserve">Выдача разрешения на строительство объекта капитального строительства либо мотивированный отказ в выдаче разрешения  на строительство </t>
  </si>
  <si>
    <t>Выдача  разрешения на ввод в эксплуатацию объектов капитального строительства либо мотивированный отказ</t>
  </si>
  <si>
    <t>Выдача градостроительного плана земельного участка либо мотивированный отказ</t>
  </si>
  <si>
    <t>Предоставление разрешения на условно разрешенный вид использования земельного участка или объекта капитального строительства либо мотивированный отказ</t>
  </si>
  <si>
    <t>Предоставление разрешения на отклонение от предельных параметров разрешенного строительства, реконструкции либо мотивированный отказ</t>
  </si>
  <si>
    <t>Разрешение на установку и эксплуатацию рекламной конструкции либо решение об отказе</t>
  </si>
  <si>
    <t>Присвоение адреса объекту либо мотивированный отказ</t>
  </si>
  <si>
    <t xml:space="preserve">Обеспечение органов государственной власти, органов местного самоуправления, физических и юридических лиц достоверными сведениями, необходимыми для осуществления градостроительной, инвестиционной и иной хозяйственной деятельности 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</si>
  <si>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</si>
  <si>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</si>
  <si>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</si>
  <si>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</si>
  <si>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</si>
  <si>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 xml:space="preserve">Абсолютное отклонение факта от плана </t>
  </si>
  <si>
    <t>Относительное отклонение факта от плана, %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</si>
  <si>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</si>
  <si>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</si>
  <si>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«Территориальное развитие (градостроительство)»</t>
  </si>
  <si>
    <t>Наличие в городском округе утвержденного генерального плана городского округа</t>
  </si>
  <si>
    <t>да/нет</t>
  </si>
  <si>
    <t>Доля площади территории города, на которую подготовлены проекты планировки, проекты межевания территории, в общей площади территории города</t>
  </si>
  <si>
    <t>%</t>
  </si>
  <si>
    <t>Доля площади территории города, на которую предоставлены актуализированные геодезические съемки, в общей площади территории города</t>
  </si>
  <si>
    <t>Общая площадь жилых помещений, приходящаяся в среднем на одного жителя, всего</t>
  </si>
  <si>
    <t>кв. м</t>
  </si>
  <si>
    <t>Общая площадь жилых помещений, приходящаяся в среднем на одного жителя, введенная в действие за один год</t>
  </si>
  <si>
    <t>Объём ввода жилья в эксплуатацию, кв. метров общей площади жилья.</t>
  </si>
  <si>
    <t>Площадь земельных участков, предоставленных для объектов жилищного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течение 3 лет</t>
  </si>
  <si>
    <t>Площадь земельных участков, предоставленных для объектов капитального строительства (за исключением объектов жилищного строительства),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течение 5 лет</t>
  </si>
  <si>
    <t>Объем не завершенного в установленные сроки строительства, осуществляемого за счет средств бюджета городского округа.</t>
  </si>
  <si>
    <t>тыс. рублей.</t>
  </si>
  <si>
    <t>Доля граждан, использующих механизм получения государственных и муниципальных услуг в электронной форме</t>
  </si>
  <si>
    <t xml:space="preserve">факт на начало отчетного периода (за прошлый год) 2014 год </t>
  </si>
  <si>
    <t>план на конец отчетного (текущего) года  2015 год</t>
  </si>
  <si>
    <t>да</t>
  </si>
  <si>
    <t>Износ инженерных теплосетей (магистральные сети)</t>
  </si>
  <si>
    <t>процентов</t>
  </si>
  <si>
    <t>Количество технологических нарушений на системах теплоснабжения</t>
  </si>
  <si>
    <t>единиц</t>
  </si>
  <si>
    <t>Износ сетей электроснабжения</t>
  </si>
  <si>
    <t>Количество технологических нарушений на системах электроснабжения</t>
  </si>
  <si>
    <t>Износ сетей холодного водоснабжения</t>
  </si>
  <si>
    <t>Количество технологических нарушений на системах холодного водоснабжения</t>
  </si>
  <si>
    <t>Износ сетей горячего водоснабжения</t>
  </si>
  <si>
    <t>Количество технологических нарушений на системах горячего водоснабжения</t>
  </si>
  <si>
    <t>Количество технологических нарушений на канализационных сетях</t>
  </si>
  <si>
    <t>10</t>
  </si>
  <si>
    <t>Износ сетей водоотведения (канализации)</t>
  </si>
  <si>
    <t>11</t>
  </si>
  <si>
    <t>Износ газовых сетей</t>
  </si>
  <si>
    <t>Доля организации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</si>
  <si>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 общей численности населения городского округа (муниципального района), процентов</t>
  </si>
  <si>
    <t>Доля протяженности автомобильных дорог общего пользования местного значения с усовершенствованным дорожным покрытием, в общей протяженности автомобильных дорог общего пользования местного значения, процентов</t>
  </si>
  <si>
    <t>Ввод в эксплуатацию автомобильных дорог общего пользования местного значения</t>
  </si>
  <si>
    <t>км</t>
  </si>
  <si>
    <t>Капитальный ремонт и ремонт автомобильных дорог общего пользования местного значения</t>
  </si>
  <si>
    <t>Доля граждан, пользующих механизм получения государственных и муниципальных услуг в электронной форме, процентов.</t>
  </si>
  <si>
    <t>Количество благоустроенных мест общего пользования, парков и скверов, единиц.</t>
  </si>
  <si>
    <t>Протяженность сетей уличного освещения в общей протяженности  улично-дорожной сети, процентов.</t>
  </si>
  <si>
    <t>км.</t>
  </si>
  <si>
    <t>Доля работающих светоточек на улично-дорожной сети в общем количестве установленных светоточек, процентов.</t>
  </si>
  <si>
    <t>шт.</t>
  </si>
  <si>
    <t>Количество участников конкурса «Мой красивый город».</t>
  </si>
  <si>
    <t>чел.</t>
  </si>
  <si>
    <t>Отчет о достигнутых значениях целевых показателей (индикаторов) муниципальной программы "Содержание и развитие городского хозяйства" на 2015-2020 годы"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</si>
  <si>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</si>
  <si>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</si>
  <si>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</si>
  <si>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</si>
  <si>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города Воткинска</t>
  </si>
  <si>
    <t>Увеличены БА за счет средств ФБ и РБ на переселение граждан из аварийного фонда в рамках реализации 185-ФЗ;</t>
  </si>
  <si>
    <t>Увеличены БА на выполнение мероприятий по обустройству остановочных павильонов.</t>
  </si>
  <si>
    <t>Сведения о внесенных  за отчетный период изменениях в муниципальную программу "Содержание и развитие городского хозяйства" на 2015-2020 годы"</t>
  </si>
  <si>
    <t>Количество расселенных домов, признанных в установленном порядке аварийными</t>
  </si>
  <si>
    <t xml:space="preserve">единиц </t>
  </si>
  <si>
    <t>Площадь жилых помещений в домах, расселенных в связи с признанием их в установленном порядке ветхими и аварийными до 2012 года</t>
  </si>
  <si>
    <t>кв.м</t>
  </si>
  <si>
    <t>Реализация мер по переселению граждан из аварийного жилищного фонда (жилых помещений в многоквартирных домах, признанных в установленном порядке аварийными и подлежащими сносу или реконструкции в связи с физическим износом в процессе их эксплуатации)</t>
  </si>
  <si>
    <t>Реализация мер по переселению граждан из аварийного жилищного фонда. Улучшение жилищных условий граждан</t>
  </si>
  <si>
    <t>Формирования перечня многоквартирных домов, признанных в установленном порядке аварийными и подлежащими сносу или реконструкции в связи с физическим износом в процессе эксплуатации</t>
  </si>
  <si>
    <t>Формирование перечня многоквартирных домов, признанных аварийными и подлежащими сносу или реконструкции в связи с физическим износом в процессе эксплуатации</t>
  </si>
  <si>
    <t>Формирование заявок на включение в региональную адресную программу на переселение граждан из аварийного жилищного фонда многоквартирных домов, признанных в установленном порядке аварийными и подлежащими сносу или реконструкции в связи с физическим износом в процессе эксплуатации</t>
  </si>
  <si>
    <t>Формированияе заявок на включение в региональную адресную программу на переселение граждан из аварийного жилищного фонда многоквартирных домов, признанных аварийными и подлежащими сносу или реконструкции</t>
  </si>
  <si>
    <t>Строительство и приобретение жилья для переселения граждан из аварийного жилищного фонда</t>
  </si>
  <si>
    <t>Переселение граждан из аварийного жилищного фонда (оформление документов о государственной регистрации права собственности или заключение договоров социального найма)</t>
  </si>
  <si>
    <t xml:space="preserve">  2015г.</t>
  </si>
  <si>
    <t>факт на конец отчетного периода  2015</t>
  </si>
  <si>
    <t xml:space="preserve">   2015г.</t>
  </si>
  <si>
    <t xml:space="preserve"> 2015 год</t>
  </si>
  <si>
    <t>Увеличены БА за счет средств ФБ и РБ и местного бюджета на выполнение мероприятий по содкржанию и благоустройству города.</t>
  </si>
  <si>
    <t>-</t>
  </si>
  <si>
    <t>Форма №5</t>
  </si>
  <si>
    <t>Форма №6</t>
  </si>
  <si>
    <t>Форма №3</t>
  </si>
  <si>
    <t>отсутствие финансирования</t>
  </si>
  <si>
    <t>255</t>
  </si>
  <si>
    <t>42</t>
  </si>
  <si>
    <t>248</t>
  </si>
  <si>
    <t>23</t>
  </si>
  <si>
    <t>0</t>
  </si>
  <si>
    <t>17</t>
  </si>
  <si>
    <t>92</t>
  </si>
  <si>
    <t>отсутсвие финансирования</t>
  </si>
  <si>
    <t>Сформирован 1 перечень</t>
  </si>
  <si>
    <t>Сформирована 1 заявка</t>
  </si>
  <si>
    <t>по этапу 2015 года сносят 11 домов , построят 2 дома</t>
  </si>
  <si>
    <t>по этапу 2015 года начато строительство</t>
  </si>
  <si>
    <t>заключено соглашение на обслуживание бесхозяйнных тепловых сетей подключенных к тепловым сетям АО "Воткинский завод"</t>
  </si>
  <si>
    <t>недостатчное финансирование для подготовки паспортов объектов</t>
  </si>
  <si>
    <t>нет</t>
  </si>
  <si>
    <t xml:space="preserve">Финансирование прошло в рпмках реализации МП "Энергосбережения" </t>
  </si>
  <si>
    <t>работы по модернизации системы отопления выполнены. Оптимизированны затраты на отопление и технологический процесс. Отказались от эксплуатации опасного производственного объекта - паропровода.</t>
  </si>
  <si>
    <t>Соглашение по предоставлению субсидий МУП "Водоканал" заключено на 2,5 млн.руб. Выплачено 0,9 млн.руб.</t>
  </si>
  <si>
    <t>недостаточное  финансирование для подготовки паспортов объектов</t>
  </si>
  <si>
    <t>осуществлен кап. Ремонт дорог на сумму 67,0 млн.руб.</t>
  </si>
  <si>
    <t>Принято Постановление Администрации г.Воткинска №2839 от 31.12.2015г.</t>
  </si>
  <si>
    <t>выполнено</t>
  </si>
  <si>
    <t xml:space="preserve"> 2015 года</t>
  </si>
  <si>
    <t>0729503</t>
  </si>
  <si>
    <t>0729603</t>
  </si>
  <si>
    <t>0726601</t>
  </si>
  <si>
    <t>0729501</t>
  </si>
  <si>
    <t>0729601</t>
  </si>
  <si>
    <t>831</t>
  </si>
  <si>
    <t>0736014</t>
  </si>
  <si>
    <t>0730082</t>
  </si>
  <si>
    <t>0730144</t>
  </si>
  <si>
    <t>0746231</t>
  </si>
  <si>
    <t>0746018</t>
  </si>
  <si>
    <t>0740429</t>
  </si>
  <si>
    <t>0750139</t>
  </si>
  <si>
    <t>0750465</t>
  </si>
  <si>
    <t>0766062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</si>
</sst>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21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top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165" fontId="6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49" fontId="5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165" fontId="4" fillId="0" borderId="10" xfId="0" applyNumberFormat="1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9" fillId="0" borderId="0" xfId="42" applyFont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4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0" fontId="1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5" fillId="0" borderId="15" xfId="42" applyFont="1" applyBorder="1" applyAlignment="1">
      <alignment vertical="center" wrapText="1"/>
    </xf>
    <xf numFmtId="0" fontId="20" fillId="0" borderId="0" xfId="42" applyFont="1" applyBorder="1" applyAlignment="1">
      <alignment horizontal="left" wrapText="1"/>
    </xf>
    <xf numFmtId="0" fontId="25" fillId="0" borderId="0" xfId="42" applyFont="1" applyBorder="1" applyAlignment="1">
      <alignment horizontal="left" vertical="center"/>
    </xf>
    <xf numFmtId="0" fontId="19" fillId="0" borderId="0" xfId="42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/>
    </xf>
    <xf numFmtId="0" fontId="20" fillId="0" borderId="0" xfId="42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left" vertical="top" wrapText="1"/>
    </xf>
    <xf numFmtId="2" fontId="17" fillId="2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0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42" applyFont="1" applyBorder="1" applyAlignment="1">
      <alignment horizontal="center" vertical="center"/>
    </xf>
    <xf numFmtId="0" fontId="19" fillId="0" borderId="15" xfId="42" applyFont="1" applyBorder="1" applyAlignment="1">
      <alignment horizontal="center" vertical="center" wrapText="1"/>
    </xf>
    <xf numFmtId="0" fontId="25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4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20" fillId="0" borderId="0" xfId="42" applyFont="1" applyBorder="1" applyAlignment="1">
      <alignment horizontal="center" vertical="top"/>
    </xf>
    <xf numFmtId="0" fontId="20" fillId="0" borderId="0" xfId="42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7" fillId="20" borderId="10" xfId="0" applyFont="1" applyFill="1" applyBorder="1" applyAlignment="1">
      <alignment horizontal="left"/>
    </xf>
    <xf numFmtId="0" fontId="47" fillId="2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2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left" vertical="center" wrapText="1"/>
    </xf>
    <xf numFmtId="0" fontId="0" fillId="20" borderId="10" xfId="0" applyFill="1" applyBorder="1" applyAlignment="1">
      <alignment horizontal="left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48" fillId="0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19" fillId="0" borderId="15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35" fillId="0" borderId="15" xfId="0" applyFont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8" fillId="24" borderId="13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2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8;&#1086;&#1076;&#1086;&#1074;&#1072;%20&#1051;.&#1043;\&#1052;&#1091;&#1085;&#1080;&#1094;&#1080;&#1087;&#1072;&#1083;&#1100;&#1085;&#1099;&#1077;%20&#1087;&#1088;&#1086;&#1075;&#1088;&#1072;&#1084;&#1084;&#1099;\&#1048;&#1079;&#1084;&#1077;&#1085;&#1077;&#1085;&#1080;&#1103;%20&#1085;&#1072;%20&#1086;&#1089;&#1085;&#1086;&#1074;&#1072;&#1085;&#1080;&#1103;%20&#1088;&#1077;&#1096;&#1077;&#1085;&#1080;&#1103;%20&#1044;&#1091;&#1084;&#1099;%20&#1086;&#1090;25.02.15%20&#8470;499\&#1044;&#1091;&#1084;&#1072;%20&#1086;&#1090;%20&#1092;&#1077;&#1074;&#1088;&#1072;&#1083;&#1103;\&#1055;&#1088;&#1080;&#1083;&#1086;&#1078;&#1077;&#1085;&#1080;&#1103;%20&#1082;%20&#1087;&#1088;&#1086;&#1075;&#1088;&#1072;&#1084;&#108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4">
        <row r="63">
          <cell r="F63" t="str">
            <v>Развитие транспортной системы (организация транспортного обслуживания населения, развитие дорожного хозяйства)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65">
      <selection activeCell="Y45" sqref="Y45"/>
    </sheetView>
  </sheetViews>
  <sheetFormatPr defaultColWidth="9.140625" defaultRowHeight="15"/>
  <cols>
    <col min="1" max="1" width="4.00390625" style="44" customWidth="1"/>
    <col min="2" max="2" width="3.28125" style="44" customWidth="1"/>
    <col min="3" max="3" width="3.57421875" style="0" customWidth="1"/>
    <col min="4" max="4" width="3.140625" style="0" customWidth="1"/>
    <col min="5" max="5" width="3.00390625" style="0" customWidth="1"/>
    <col min="6" max="6" width="37.28125" style="0" customWidth="1"/>
    <col min="7" max="7" width="18.8515625" style="0" customWidth="1"/>
    <col min="8" max="8" width="6.140625" style="0" customWidth="1"/>
    <col min="9" max="10" width="4.140625" style="0" customWidth="1"/>
    <col min="11" max="11" width="11.421875" style="0" customWidth="1"/>
    <col min="12" max="12" width="6.28125" style="0" customWidth="1"/>
    <col min="13" max="13" width="13.421875" style="0" customWidth="1"/>
    <col min="14" max="14" width="13.57421875" style="0" customWidth="1"/>
    <col min="15" max="15" width="15.28125" style="0" customWidth="1"/>
    <col min="16" max="16" width="12.8515625" style="0" customWidth="1"/>
    <col min="17" max="17" width="14.57421875" style="0" customWidth="1"/>
  </cols>
  <sheetData>
    <row r="1" spans="1:17" ht="13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4" t="s">
        <v>11</v>
      </c>
      <c r="O1" s="325"/>
      <c r="P1" s="325"/>
      <c r="Q1" s="226"/>
    </row>
    <row r="2" spans="1:17" ht="40.5" customHeight="1" hidden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6" t="s">
        <v>12</v>
      </c>
      <c r="O2" s="327"/>
      <c r="P2" s="327"/>
      <c r="Q2" s="327"/>
    </row>
    <row r="3" spans="1:17" ht="19.5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6"/>
      <c r="O3" s="216"/>
      <c r="P3" s="227" t="s">
        <v>13</v>
      </c>
      <c r="Q3" s="227"/>
    </row>
    <row r="4" spans="1:17" ht="24.75" customHeight="1" hidden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20" t="s">
        <v>14</v>
      </c>
      <c r="O4" s="321"/>
      <c r="P4" s="321"/>
      <c r="Q4" s="321"/>
    </row>
    <row r="5" spans="1:18" ht="24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17"/>
      <c r="P5" s="217"/>
      <c r="Q5" s="217"/>
      <c r="R5" s="217"/>
    </row>
    <row r="6" spans="1:17" s="220" customFormat="1" ht="24.75" customHeight="1">
      <c r="A6" s="218"/>
      <c r="B6" s="322" t="s">
        <v>15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218"/>
    </row>
    <row r="7" spans="1:17" s="220" customFormat="1" ht="31.5" customHeight="1">
      <c r="A7" s="218"/>
      <c r="B7" s="219"/>
      <c r="C7" s="219"/>
      <c r="D7" s="219"/>
      <c r="E7" s="219"/>
      <c r="F7" s="323" t="s">
        <v>21</v>
      </c>
      <c r="G7" s="323"/>
      <c r="H7" s="323"/>
      <c r="I7" s="323"/>
      <c r="J7" s="323"/>
      <c r="K7" s="323"/>
      <c r="L7" s="323"/>
      <c r="M7" s="323"/>
      <c r="N7" s="323"/>
      <c r="O7" s="221"/>
      <c r="P7" s="219"/>
      <c r="Q7" s="218"/>
    </row>
    <row r="8" spans="1:17" s="220" customFormat="1" ht="24.75" customHeight="1">
      <c r="A8" s="218"/>
      <c r="B8" s="219"/>
      <c r="C8" s="219"/>
      <c r="D8" s="219"/>
      <c r="E8" s="219"/>
      <c r="F8" s="332" t="s">
        <v>16</v>
      </c>
      <c r="G8" s="332"/>
      <c r="H8" s="332"/>
      <c r="I8" s="332"/>
      <c r="J8" s="332"/>
      <c r="K8" s="332"/>
      <c r="L8" s="332"/>
      <c r="M8" s="332"/>
      <c r="N8" s="332"/>
      <c r="O8" s="219"/>
      <c r="P8" s="219"/>
      <c r="Q8" s="218"/>
    </row>
    <row r="9" spans="1:17" s="220" customFormat="1" ht="24.75" customHeight="1">
      <c r="A9" s="218"/>
      <c r="B9" s="219"/>
      <c r="C9" s="219"/>
      <c r="D9" s="219"/>
      <c r="E9" s="219"/>
      <c r="F9" s="219"/>
      <c r="G9" s="333" t="s">
        <v>17</v>
      </c>
      <c r="H9" s="333"/>
      <c r="I9" s="333"/>
      <c r="J9" s="333"/>
      <c r="K9" s="333"/>
      <c r="L9" s="333"/>
      <c r="M9" s="219"/>
      <c r="N9" s="219"/>
      <c r="O9" s="219"/>
      <c r="P9" s="219"/>
      <c r="Q9" s="218"/>
    </row>
    <row r="10" spans="1:17" s="220" customFormat="1" ht="24.75" customHeight="1">
      <c r="A10" s="128" t="s">
        <v>18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3" ht="13.5" customHeight="1">
      <c r="A11" s="1"/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</row>
    <row r="12" spans="1:17" ht="36.75" customHeight="1">
      <c r="A12" s="294" t="s">
        <v>40</v>
      </c>
      <c r="B12" s="294"/>
      <c r="C12" s="294"/>
      <c r="D12" s="294"/>
      <c r="E12" s="294"/>
      <c r="F12" s="294" t="s">
        <v>41</v>
      </c>
      <c r="G12" s="294" t="s">
        <v>42</v>
      </c>
      <c r="H12" s="294" t="s">
        <v>43</v>
      </c>
      <c r="I12" s="294"/>
      <c r="J12" s="294"/>
      <c r="K12" s="294"/>
      <c r="L12" s="294"/>
      <c r="M12" s="316" t="s">
        <v>44</v>
      </c>
      <c r="N12" s="317"/>
      <c r="O12" s="318"/>
      <c r="P12" s="316" t="s">
        <v>137</v>
      </c>
      <c r="Q12" s="318"/>
    </row>
    <row r="13" spans="1:17" ht="48" customHeight="1">
      <c r="A13" s="6" t="s">
        <v>45</v>
      </c>
      <c r="B13" s="6" t="s">
        <v>46</v>
      </c>
      <c r="C13" s="5" t="s">
        <v>47</v>
      </c>
      <c r="D13" s="5" t="s">
        <v>48</v>
      </c>
      <c r="E13" s="5" t="s">
        <v>49</v>
      </c>
      <c r="F13" s="294"/>
      <c r="G13" s="294"/>
      <c r="H13" s="5" t="s">
        <v>50</v>
      </c>
      <c r="I13" s="5" t="s">
        <v>51</v>
      </c>
      <c r="J13" s="5" t="s">
        <v>52</v>
      </c>
      <c r="K13" s="5" t="s">
        <v>53</v>
      </c>
      <c r="L13" s="5" t="s">
        <v>54</v>
      </c>
      <c r="M13" s="7" t="s">
        <v>135</v>
      </c>
      <c r="N13" s="7" t="s">
        <v>177</v>
      </c>
      <c r="O13" s="7" t="s">
        <v>136</v>
      </c>
      <c r="P13" s="7" t="s">
        <v>138</v>
      </c>
      <c r="Q13" s="7" t="s">
        <v>139</v>
      </c>
    </row>
    <row r="14" spans="1:17" s="138" customFormat="1" ht="20.25" customHeight="1">
      <c r="A14" s="295">
        <v>7</v>
      </c>
      <c r="B14" s="298"/>
      <c r="C14" s="301"/>
      <c r="D14" s="301"/>
      <c r="E14" s="301"/>
      <c r="F14" s="304" t="s">
        <v>55</v>
      </c>
      <c r="G14" s="180" t="s">
        <v>56</v>
      </c>
      <c r="H14" s="7"/>
      <c r="I14" s="7"/>
      <c r="J14" s="7"/>
      <c r="K14" s="7"/>
      <c r="L14" s="7"/>
      <c r="M14" s="8">
        <f>M15+M16</f>
        <v>414574.190048</v>
      </c>
      <c r="N14" s="8">
        <f>N15+N16</f>
        <v>414574.190048</v>
      </c>
      <c r="O14" s="8">
        <f>O15+O16</f>
        <v>318025.01892000006</v>
      </c>
      <c r="P14" s="48">
        <f>O14/M14</f>
        <v>0.7671124410402361</v>
      </c>
      <c r="Q14" s="48">
        <f>O14/N14</f>
        <v>0.7671124410402361</v>
      </c>
    </row>
    <row r="15" spans="1:17" s="138" customFormat="1" ht="28.5" customHeight="1">
      <c r="A15" s="296"/>
      <c r="B15" s="299"/>
      <c r="C15" s="302"/>
      <c r="D15" s="302"/>
      <c r="E15" s="302"/>
      <c r="F15" s="305"/>
      <c r="G15" s="104" t="s">
        <v>57</v>
      </c>
      <c r="H15" s="7">
        <v>933</v>
      </c>
      <c r="I15" s="7"/>
      <c r="J15" s="7"/>
      <c r="K15" s="7"/>
      <c r="L15" s="7"/>
      <c r="M15" s="9">
        <f>M17</f>
        <v>0</v>
      </c>
      <c r="N15" s="9">
        <f>N17</f>
        <v>0</v>
      </c>
      <c r="O15" s="9">
        <f>O17</f>
        <v>0</v>
      </c>
      <c r="P15" s="45">
        <v>0</v>
      </c>
      <c r="Q15" s="45">
        <v>0</v>
      </c>
    </row>
    <row r="16" spans="1:17" s="138" customFormat="1" ht="26.25" customHeight="1">
      <c r="A16" s="297"/>
      <c r="B16" s="300"/>
      <c r="C16" s="303"/>
      <c r="D16" s="303"/>
      <c r="E16" s="303"/>
      <c r="F16" s="306"/>
      <c r="G16" s="10" t="s">
        <v>58</v>
      </c>
      <c r="H16" s="7">
        <v>935</v>
      </c>
      <c r="I16" s="7"/>
      <c r="J16" s="7"/>
      <c r="K16" s="7"/>
      <c r="L16" s="7"/>
      <c r="M16" s="9">
        <f>M29+M47+M60+M73+M80</f>
        <v>414574.190048</v>
      </c>
      <c r="N16" s="9">
        <f>N29+N47+N60+N73+N80</f>
        <v>414574.190048</v>
      </c>
      <c r="O16" s="9">
        <f>O29+O47+O60+O73+O80</f>
        <v>318025.01892000006</v>
      </c>
      <c r="P16" s="45">
        <f>O16/M16</f>
        <v>0.7671124410402361</v>
      </c>
      <c r="Q16" s="45">
        <f>O16/N16</f>
        <v>0.7671124410402361</v>
      </c>
    </row>
    <row r="17" spans="1:17" ht="13.5" customHeight="1">
      <c r="A17" s="307" t="s">
        <v>59</v>
      </c>
      <c r="B17" s="307" t="s">
        <v>60</v>
      </c>
      <c r="C17" s="308"/>
      <c r="D17" s="308"/>
      <c r="E17" s="309"/>
      <c r="F17" s="310" t="s">
        <v>61</v>
      </c>
      <c r="G17" s="151" t="s">
        <v>56</v>
      </c>
      <c r="H17" s="11"/>
      <c r="I17" s="11"/>
      <c r="J17" s="11"/>
      <c r="K17" s="11"/>
      <c r="L17" s="11"/>
      <c r="M17" s="12">
        <f>M19+M21+M26+M27+M28</f>
        <v>0</v>
      </c>
      <c r="N17" s="12">
        <f>N19+N21+N26+N27+N28</f>
        <v>0</v>
      </c>
      <c r="O17" s="12">
        <f>O19+O21+O26+O27+O28</f>
        <v>0</v>
      </c>
      <c r="P17" s="12">
        <f>P19+P21+P26+P27+P28</f>
        <v>0</v>
      </c>
      <c r="Q17" s="12">
        <f>Q19+Q21+Q26+Q27+Q28</f>
        <v>0</v>
      </c>
    </row>
    <row r="18" spans="1:17" ht="24.75" customHeight="1">
      <c r="A18" s="307"/>
      <c r="B18" s="307"/>
      <c r="C18" s="308"/>
      <c r="D18" s="308"/>
      <c r="E18" s="309"/>
      <c r="F18" s="310"/>
      <c r="G18" s="84" t="s">
        <v>57</v>
      </c>
      <c r="H18" s="117">
        <v>933</v>
      </c>
      <c r="I18" s="11"/>
      <c r="J18" s="11"/>
      <c r="K18" s="11"/>
      <c r="L18" s="11"/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s="138" customFormat="1" ht="21" customHeight="1">
      <c r="A19" s="311" t="s">
        <v>59</v>
      </c>
      <c r="B19" s="311" t="s">
        <v>60</v>
      </c>
      <c r="C19" s="311" t="s">
        <v>62</v>
      </c>
      <c r="D19" s="273"/>
      <c r="E19" s="275"/>
      <c r="F19" s="277" t="s">
        <v>63</v>
      </c>
      <c r="G19" s="244" t="s">
        <v>57</v>
      </c>
      <c r="H19" s="11"/>
      <c r="I19" s="11"/>
      <c r="J19" s="11"/>
      <c r="K19" s="11"/>
      <c r="L19" s="11"/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s="138" customFormat="1" ht="21" customHeight="1">
      <c r="A20" s="312"/>
      <c r="B20" s="312"/>
      <c r="C20" s="312"/>
      <c r="D20" s="274"/>
      <c r="E20" s="276"/>
      <c r="F20" s="278"/>
      <c r="G20" s="245"/>
      <c r="H20" s="117">
        <v>933</v>
      </c>
      <c r="I20" s="118"/>
      <c r="J20" s="118"/>
      <c r="K20" s="118"/>
      <c r="L20" s="118"/>
      <c r="M20" s="43" t="s">
        <v>445</v>
      </c>
      <c r="N20" s="43" t="s">
        <v>445</v>
      </c>
      <c r="O20" s="43" t="s">
        <v>445</v>
      </c>
      <c r="P20" s="43" t="s">
        <v>445</v>
      </c>
      <c r="Q20" s="43" t="s">
        <v>445</v>
      </c>
    </row>
    <row r="21" spans="1:17" s="138" customFormat="1" ht="21" customHeight="1">
      <c r="A21" s="279" t="s">
        <v>59</v>
      </c>
      <c r="B21" s="279" t="s">
        <v>60</v>
      </c>
      <c r="C21" s="279" t="s">
        <v>62</v>
      </c>
      <c r="D21" s="279" t="s">
        <v>67</v>
      </c>
      <c r="E21" s="279"/>
      <c r="F21" s="280" t="s">
        <v>64</v>
      </c>
      <c r="G21" s="244" t="s">
        <v>57</v>
      </c>
      <c r="H21" s="120"/>
      <c r="I21" s="121"/>
      <c r="J21" s="120"/>
      <c r="K21" s="120"/>
      <c r="L21" s="120"/>
      <c r="M21" s="12">
        <f>SUM(M23:M25)</f>
        <v>0</v>
      </c>
      <c r="N21" s="12">
        <f>SUM(N23:N25)</f>
        <v>0</v>
      </c>
      <c r="O21" s="12">
        <f>SUM(O23:O25)</f>
        <v>0</v>
      </c>
      <c r="P21" s="12">
        <f>SUM(P23:P25)</f>
        <v>0</v>
      </c>
      <c r="Q21" s="12">
        <f>SUM(Q23:Q25)</f>
        <v>0</v>
      </c>
    </row>
    <row r="22" spans="1:17" s="138" customFormat="1" ht="31.5" customHeight="1">
      <c r="A22" s="279"/>
      <c r="B22" s="279"/>
      <c r="C22" s="279"/>
      <c r="D22" s="279"/>
      <c r="E22" s="279"/>
      <c r="F22" s="280"/>
      <c r="G22" s="245"/>
      <c r="H22" s="117">
        <v>933</v>
      </c>
      <c r="I22" s="118" t="s">
        <v>65</v>
      </c>
      <c r="J22" s="117">
        <v>12</v>
      </c>
      <c r="K22" s="117">
        <v>3380000</v>
      </c>
      <c r="L22" s="117">
        <v>244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s="138" customFormat="1" ht="69" customHeight="1">
      <c r="A23" s="181" t="s">
        <v>59</v>
      </c>
      <c r="B23" s="181" t="s">
        <v>60</v>
      </c>
      <c r="C23" s="181" t="s">
        <v>62</v>
      </c>
      <c r="D23" s="181" t="s">
        <v>100</v>
      </c>
      <c r="E23" s="181"/>
      <c r="F23" s="182" t="s">
        <v>0</v>
      </c>
      <c r="G23" s="28" t="s">
        <v>57</v>
      </c>
      <c r="H23" s="117">
        <v>933</v>
      </c>
      <c r="I23" s="118" t="s">
        <v>65</v>
      </c>
      <c r="J23" s="117">
        <v>12</v>
      </c>
      <c r="K23" s="117">
        <v>3380000</v>
      </c>
      <c r="L23" s="117">
        <v>244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52.5" customHeight="1">
      <c r="A24" s="181" t="s">
        <v>59</v>
      </c>
      <c r="B24" s="181" t="s">
        <v>60</v>
      </c>
      <c r="C24" s="181" t="s">
        <v>67</v>
      </c>
      <c r="D24" s="181"/>
      <c r="E24" s="181"/>
      <c r="F24" s="182" t="s">
        <v>68</v>
      </c>
      <c r="G24" s="28" t="s">
        <v>57</v>
      </c>
      <c r="H24" s="117">
        <v>933</v>
      </c>
      <c r="I24" s="118" t="s">
        <v>65</v>
      </c>
      <c r="J24" s="117">
        <v>12</v>
      </c>
      <c r="K24" s="117">
        <v>3380000</v>
      </c>
      <c r="L24" s="117">
        <v>244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ht="30" customHeight="1">
      <c r="A25" s="181" t="s">
        <v>59</v>
      </c>
      <c r="B25" s="181" t="s">
        <v>60</v>
      </c>
      <c r="C25" s="181" t="s">
        <v>67</v>
      </c>
      <c r="D25" s="181" t="s">
        <v>62</v>
      </c>
      <c r="E25" s="183"/>
      <c r="F25" s="184" t="s">
        <v>69</v>
      </c>
      <c r="G25" s="28" t="s">
        <v>57</v>
      </c>
      <c r="H25" s="117">
        <v>933</v>
      </c>
      <c r="I25" s="118" t="s">
        <v>65</v>
      </c>
      <c r="J25" s="117">
        <v>12</v>
      </c>
      <c r="K25" s="117">
        <v>3380000</v>
      </c>
      <c r="L25" s="117">
        <v>244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30" customHeight="1">
      <c r="A26" s="181" t="s">
        <v>59</v>
      </c>
      <c r="B26" s="181" t="s">
        <v>60</v>
      </c>
      <c r="C26" s="181" t="s">
        <v>67</v>
      </c>
      <c r="D26" s="181" t="s">
        <v>67</v>
      </c>
      <c r="E26" s="183"/>
      <c r="F26" s="184" t="s">
        <v>70</v>
      </c>
      <c r="G26" s="28" t="s">
        <v>57</v>
      </c>
      <c r="H26" s="117">
        <v>933</v>
      </c>
      <c r="I26" s="118" t="s">
        <v>65</v>
      </c>
      <c r="J26" s="117">
        <v>12</v>
      </c>
      <c r="K26" s="117">
        <v>3380000</v>
      </c>
      <c r="L26" s="117">
        <v>244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s="138" customFormat="1" ht="57.75" customHeight="1">
      <c r="A27" s="181" t="s">
        <v>59</v>
      </c>
      <c r="B27" s="181" t="s">
        <v>60</v>
      </c>
      <c r="C27" s="181">
        <v>10</v>
      </c>
      <c r="D27" s="181"/>
      <c r="E27" s="181"/>
      <c r="F27" s="182" t="s">
        <v>1</v>
      </c>
      <c r="G27" s="28" t="s">
        <v>57</v>
      </c>
      <c r="H27" s="117">
        <v>933</v>
      </c>
      <c r="I27" s="118" t="s">
        <v>65</v>
      </c>
      <c r="J27" s="117">
        <v>12</v>
      </c>
      <c r="K27" s="117">
        <v>3380000</v>
      </c>
      <c r="L27" s="117">
        <v>244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138" customFormat="1" ht="48.75" customHeight="1">
      <c r="A28" s="181" t="s">
        <v>59</v>
      </c>
      <c r="B28" s="181" t="s">
        <v>60</v>
      </c>
      <c r="C28" s="181" t="s">
        <v>392</v>
      </c>
      <c r="D28" s="181" t="s">
        <v>62</v>
      </c>
      <c r="E28" s="181"/>
      <c r="F28" s="182" t="s">
        <v>71</v>
      </c>
      <c r="G28" s="28" t="s">
        <v>57</v>
      </c>
      <c r="H28" s="117">
        <v>933</v>
      </c>
      <c r="I28" s="118" t="s">
        <v>65</v>
      </c>
      <c r="J28" s="117">
        <v>12</v>
      </c>
      <c r="K28" s="117">
        <v>3380000</v>
      </c>
      <c r="L28" s="117">
        <v>244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14.25">
      <c r="A29" s="307" t="s">
        <v>59</v>
      </c>
      <c r="B29" s="307" t="s">
        <v>72</v>
      </c>
      <c r="C29" s="307"/>
      <c r="D29" s="307"/>
      <c r="E29" s="307"/>
      <c r="F29" s="310" t="s">
        <v>73</v>
      </c>
      <c r="G29" s="310" t="s">
        <v>56</v>
      </c>
      <c r="H29" s="309"/>
      <c r="I29" s="309"/>
      <c r="J29" s="309"/>
      <c r="K29" s="309"/>
      <c r="L29" s="309"/>
      <c r="M29" s="283">
        <f>SUM(M31:M46)</f>
        <v>234358.77111000003</v>
      </c>
      <c r="N29" s="283">
        <f>SUM(N31:N46)</f>
        <v>234358.77111000003</v>
      </c>
      <c r="O29" s="283">
        <f>SUM(O31:O46)</f>
        <v>162178.06430000003</v>
      </c>
      <c r="P29" s="237">
        <f>O29/M29</f>
        <v>0.6920076578822781</v>
      </c>
      <c r="Q29" s="237">
        <f>O29/N29</f>
        <v>0.6920076578822781</v>
      </c>
    </row>
    <row r="30" spans="1:17" ht="14.25">
      <c r="A30" s="307"/>
      <c r="B30" s="307"/>
      <c r="C30" s="307"/>
      <c r="D30" s="307"/>
      <c r="E30" s="307"/>
      <c r="F30" s="310"/>
      <c r="G30" s="268"/>
      <c r="H30" s="269"/>
      <c r="I30" s="269"/>
      <c r="J30" s="269"/>
      <c r="K30" s="269"/>
      <c r="L30" s="269"/>
      <c r="M30" s="284"/>
      <c r="N30" s="284"/>
      <c r="O30" s="284"/>
      <c r="P30" s="238"/>
      <c r="Q30" s="238"/>
    </row>
    <row r="31" spans="1:17" ht="14.25">
      <c r="A31" s="311" t="s">
        <v>59</v>
      </c>
      <c r="B31" s="264" t="s">
        <v>72</v>
      </c>
      <c r="C31" s="264" t="s">
        <v>74</v>
      </c>
      <c r="D31" s="264" t="s">
        <v>75</v>
      </c>
      <c r="E31" s="328"/>
      <c r="F31" s="330" t="s">
        <v>76</v>
      </c>
      <c r="G31" s="298" t="s">
        <v>58</v>
      </c>
      <c r="H31" s="264" t="s">
        <v>77</v>
      </c>
      <c r="I31" s="264" t="s">
        <v>78</v>
      </c>
      <c r="J31" s="264" t="s">
        <v>62</v>
      </c>
      <c r="K31" s="14" t="s">
        <v>79</v>
      </c>
      <c r="L31" s="236">
        <v>414</v>
      </c>
      <c r="M31" s="15">
        <v>44657.4</v>
      </c>
      <c r="N31" s="15">
        <v>44657.4</v>
      </c>
      <c r="O31" s="15">
        <v>11164.35</v>
      </c>
      <c r="P31" s="45">
        <f>O31/M31</f>
        <v>0.25</v>
      </c>
      <c r="Q31" s="45">
        <f>O31/N31</f>
        <v>0.25</v>
      </c>
    </row>
    <row r="32" spans="1:17" ht="14.25">
      <c r="A32" s="158"/>
      <c r="B32" s="265"/>
      <c r="C32" s="265"/>
      <c r="D32" s="265"/>
      <c r="E32" s="329"/>
      <c r="F32" s="331"/>
      <c r="G32" s="299"/>
      <c r="H32" s="265"/>
      <c r="I32" s="265"/>
      <c r="J32" s="265"/>
      <c r="K32" s="14" t="s">
        <v>464</v>
      </c>
      <c r="L32" s="159"/>
      <c r="M32" s="15">
        <v>60697.8</v>
      </c>
      <c r="N32" s="15">
        <v>60697.8</v>
      </c>
      <c r="O32" s="15">
        <v>60697.8</v>
      </c>
      <c r="P32" s="45">
        <f aca="true" t="shared" si="0" ref="P32:P46">O32/M32</f>
        <v>1</v>
      </c>
      <c r="Q32" s="45">
        <f aca="true" t="shared" si="1" ref="Q32:Q46">O32/N32</f>
        <v>1</v>
      </c>
    </row>
    <row r="33" spans="1:17" ht="14.25">
      <c r="A33" s="271"/>
      <c r="B33" s="271"/>
      <c r="C33" s="271"/>
      <c r="D33" s="271"/>
      <c r="E33" s="271"/>
      <c r="F33" s="160"/>
      <c r="G33" s="319"/>
      <c r="H33" s="271"/>
      <c r="I33" s="271"/>
      <c r="J33" s="271"/>
      <c r="K33" s="14" t="s">
        <v>80</v>
      </c>
      <c r="L33" s="271"/>
      <c r="M33" s="15">
        <v>50854.6</v>
      </c>
      <c r="N33" s="15">
        <v>50854.6</v>
      </c>
      <c r="O33" s="15">
        <v>12713.649</v>
      </c>
      <c r="P33" s="45">
        <f t="shared" si="0"/>
        <v>0.24999998033609544</v>
      </c>
      <c r="Q33" s="45">
        <f t="shared" si="1"/>
        <v>0.24999998033609544</v>
      </c>
    </row>
    <row r="34" spans="1:17" ht="14.25">
      <c r="A34" s="271"/>
      <c r="B34" s="271"/>
      <c r="C34" s="271"/>
      <c r="D34" s="271"/>
      <c r="E34" s="271"/>
      <c r="F34" s="160"/>
      <c r="G34" s="319"/>
      <c r="H34" s="271"/>
      <c r="I34" s="271"/>
      <c r="J34" s="271"/>
      <c r="K34" s="14" t="s">
        <v>465</v>
      </c>
      <c r="L34" s="271"/>
      <c r="M34" s="15">
        <v>62493.1</v>
      </c>
      <c r="N34" s="15">
        <v>62493.1</v>
      </c>
      <c r="O34" s="15">
        <v>62493.1</v>
      </c>
      <c r="P34" s="45">
        <f t="shared" si="0"/>
        <v>1</v>
      </c>
      <c r="Q34" s="45">
        <f t="shared" si="1"/>
        <v>1</v>
      </c>
    </row>
    <row r="35" spans="1:17" ht="21" customHeight="1">
      <c r="A35" s="271"/>
      <c r="B35" s="271"/>
      <c r="C35" s="271"/>
      <c r="D35" s="271"/>
      <c r="E35" s="271"/>
      <c r="F35" s="160"/>
      <c r="G35" s="319"/>
      <c r="H35" s="271"/>
      <c r="I35" s="271"/>
      <c r="J35" s="271"/>
      <c r="K35" s="14" t="s">
        <v>81</v>
      </c>
      <c r="L35" s="272"/>
      <c r="M35" s="15">
        <v>6632</v>
      </c>
      <c r="N35" s="15">
        <v>6632</v>
      </c>
      <c r="O35" s="117">
        <v>6279.333</v>
      </c>
      <c r="P35" s="45">
        <f t="shared" si="0"/>
        <v>0.946823431845597</v>
      </c>
      <c r="Q35" s="45">
        <f t="shared" si="1"/>
        <v>0.946823431845597</v>
      </c>
    </row>
    <row r="36" spans="1:17" s="138" customFormat="1" ht="75.75" customHeight="1">
      <c r="A36" s="14" t="s">
        <v>59</v>
      </c>
      <c r="B36" s="14" t="s">
        <v>72</v>
      </c>
      <c r="C36" s="14" t="s">
        <v>74</v>
      </c>
      <c r="D36" s="185">
        <v>4</v>
      </c>
      <c r="E36" s="186"/>
      <c r="F36" s="87" t="s">
        <v>82</v>
      </c>
      <c r="G36" s="7" t="s">
        <v>58</v>
      </c>
      <c r="H36" s="14">
        <v>935</v>
      </c>
      <c r="I36" s="14" t="s">
        <v>78</v>
      </c>
      <c r="J36" s="14" t="s">
        <v>62</v>
      </c>
      <c r="K36" s="14" t="s">
        <v>81</v>
      </c>
      <c r="L36" s="14" t="s">
        <v>83</v>
      </c>
      <c r="M36" s="15">
        <v>118.06</v>
      </c>
      <c r="N36" s="15">
        <v>118.06</v>
      </c>
      <c r="O36" s="203">
        <v>114.94901</v>
      </c>
      <c r="P36" s="45">
        <f t="shared" si="0"/>
        <v>0.9736490767406404</v>
      </c>
      <c r="Q36" s="45">
        <f t="shared" si="1"/>
        <v>0.9736490767406404</v>
      </c>
    </row>
    <row r="37" spans="1:17" s="138" customFormat="1" ht="24" customHeight="1">
      <c r="A37" s="249" t="s">
        <v>59</v>
      </c>
      <c r="B37" s="249" t="s">
        <v>72</v>
      </c>
      <c r="C37" s="249" t="s">
        <v>84</v>
      </c>
      <c r="D37" s="249"/>
      <c r="E37" s="249"/>
      <c r="F37" s="281" t="s">
        <v>85</v>
      </c>
      <c r="G37" s="251" t="s">
        <v>58</v>
      </c>
      <c r="H37" s="270">
        <v>935</v>
      </c>
      <c r="I37" s="264" t="s">
        <v>78</v>
      </c>
      <c r="J37" s="264" t="s">
        <v>62</v>
      </c>
      <c r="K37" s="14" t="s">
        <v>81</v>
      </c>
      <c r="L37" s="17">
        <v>244</v>
      </c>
      <c r="M37" s="18">
        <v>1770</v>
      </c>
      <c r="N37" s="18">
        <v>1770</v>
      </c>
      <c r="O37" s="18">
        <v>1770</v>
      </c>
      <c r="P37" s="45">
        <f t="shared" si="0"/>
        <v>1</v>
      </c>
      <c r="Q37" s="45">
        <f t="shared" si="1"/>
        <v>1</v>
      </c>
    </row>
    <row r="38" spans="1:17" s="138" customFormat="1" ht="18" customHeight="1">
      <c r="A38" s="250"/>
      <c r="B38" s="250"/>
      <c r="C38" s="250"/>
      <c r="D38" s="250"/>
      <c r="E38" s="250"/>
      <c r="F38" s="282"/>
      <c r="G38" s="252"/>
      <c r="H38" s="253"/>
      <c r="I38" s="265"/>
      <c r="J38" s="265"/>
      <c r="K38" s="14" t="s">
        <v>466</v>
      </c>
      <c r="L38" s="270">
        <v>810</v>
      </c>
      <c r="M38" s="18">
        <v>331.925</v>
      </c>
      <c r="N38" s="18">
        <v>331.925</v>
      </c>
      <c r="O38" s="18">
        <v>331.925</v>
      </c>
      <c r="P38" s="45">
        <f t="shared" si="0"/>
        <v>1</v>
      </c>
      <c r="Q38" s="45">
        <f t="shared" si="1"/>
        <v>1</v>
      </c>
    </row>
    <row r="39" spans="1:17" s="138" customFormat="1" ht="15.75" customHeight="1">
      <c r="A39" s="250"/>
      <c r="B39" s="250"/>
      <c r="C39" s="250"/>
      <c r="D39" s="250"/>
      <c r="E39" s="250"/>
      <c r="F39" s="282"/>
      <c r="G39" s="252"/>
      <c r="H39" s="253"/>
      <c r="I39" s="265"/>
      <c r="J39" s="265"/>
      <c r="K39" s="14" t="s">
        <v>467</v>
      </c>
      <c r="L39" s="271"/>
      <c r="M39" s="18">
        <v>1570.512</v>
      </c>
      <c r="N39" s="18">
        <v>1570.512</v>
      </c>
      <c r="O39" s="18">
        <v>1570.512</v>
      </c>
      <c r="P39" s="45">
        <f t="shared" si="0"/>
        <v>1</v>
      </c>
      <c r="Q39" s="45">
        <f t="shared" si="1"/>
        <v>1</v>
      </c>
    </row>
    <row r="40" spans="1:17" s="138" customFormat="1" ht="15.75" customHeight="1">
      <c r="A40" s="250"/>
      <c r="B40" s="250"/>
      <c r="C40" s="250"/>
      <c r="D40" s="250"/>
      <c r="E40" s="250"/>
      <c r="F40" s="282"/>
      <c r="G40" s="252"/>
      <c r="H40" s="253"/>
      <c r="I40" s="265"/>
      <c r="J40" s="265"/>
      <c r="K40" s="14" t="s">
        <v>468</v>
      </c>
      <c r="L40" s="272"/>
      <c r="M40" s="18">
        <v>1416.673</v>
      </c>
      <c r="N40" s="18">
        <v>1416.673</v>
      </c>
      <c r="O40" s="18">
        <v>1416.673</v>
      </c>
      <c r="P40" s="45">
        <f t="shared" si="0"/>
        <v>1</v>
      </c>
      <c r="Q40" s="45">
        <f t="shared" si="1"/>
        <v>1</v>
      </c>
    </row>
    <row r="41" spans="1:17" s="138" customFormat="1" ht="24.75" customHeight="1">
      <c r="A41" s="264" t="s">
        <v>59</v>
      </c>
      <c r="B41" s="264" t="s">
        <v>72</v>
      </c>
      <c r="C41" s="264" t="s">
        <v>86</v>
      </c>
      <c r="D41" s="266"/>
      <c r="E41" s="266"/>
      <c r="F41" s="281" t="s">
        <v>87</v>
      </c>
      <c r="G41" s="301" t="s">
        <v>58</v>
      </c>
      <c r="H41" s="264">
        <v>935</v>
      </c>
      <c r="I41" s="264" t="s">
        <v>78</v>
      </c>
      <c r="J41" s="264" t="s">
        <v>62</v>
      </c>
      <c r="K41" s="264" t="s">
        <v>81</v>
      </c>
      <c r="L41" s="14" t="s">
        <v>83</v>
      </c>
      <c r="M41" s="15">
        <f>1143.97913+781.6+470.17+452.72</f>
        <v>2848.4691300000004</v>
      </c>
      <c r="N41" s="15">
        <f>1143.97913+781.6+470.17+452.72</f>
        <v>2848.4691300000004</v>
      </c>
      <c r="O41" s="204">
        <f>1138.58206+3289.35925-O37</f>
        <v>2657.94131</v>
      </c>
      <c r="P41" s="45">
        <f t="shared" si="0"/>
        <v>0.9331122047301246</v>
      </c>
      <c r="Q41" s="45">
        <f t="shared" si="1"/>
        <v>0.9331122047301246</v>
      </c>
    </row>
    <row r="42" spans="1:17" s="138" customFormat="1" ht="17.25" customHeight="1">
      <c r="A42" s="265"/>
      <c r="B42" s="265"/>
      <c r="C42" s="265"/>
      <c r="D42" s="267"/>
      <c r="E42" s="267"/>
      <c r="F42" s="282"/>
      <c r="G42" s="302"/>
      <c r="H42" s="265"/>
      <c r="I42" s="265"/>
      <c r="J42" s="265"/>
      <c r="K42" s="272"/>
      <c r="L42" s="14" t="s">
        <v>469</v>
      </c>
      <c r="M42" s="15">
        <v>18.63198</v>
      </c>
      <c r="N42" s="15">
        <v>18.63198</v>
      </c>
      <c r="O42" s="15">
        <v>18.63198</v>
      </c>
      <c r="P42" s="45">
        <f t="shared" si="0"/>
        <v>1</v>
      </c>
      <c r="Q42" s="45">
        <f t="shared" si="1"/>
        <v>1</v>
      </c>
    </row>
    <row r="43" spans="1:17" s="138" customFormat="1" ht="24.75" customHeight="1">
      <c r="A43" s="129" t="s">
        <v>59</v>
      </c>
      <c r="B43" s="129" t="s">
        <v>72</v>
      </c>
      <c r="C43" s="129" t="s">
        <v>88</v>
      </c>
      <c r="D43" s="197"/>
      <c r="E43" s="197"/>
      <c r="F43" s="187" t="s">
        <v>89</v>
      </c>
      <c r="G43" s="179" t="s">
        <v>58</v>
      </c>
      <c r="H43" s="123" t="s">
        <v>77</v>
      </c>
      <c r="I43" s="123" t="s">
        <v>78</v>
      </c>
      <c r="J43" s="123" t="s">
        <v>78</v>
      </c>
      <c r="K43" s="14" t="s">
        <v>90</v>
      </c>
      <c r="L43" s="198" t="s">
        <v>91</v>
      </c>
      <c r="M43" s="21">
        <v>392.1</v>
      </c>
      <c r="N43" s="21">
        <v>392.1</v>
      </c>
      <c r="O43" s="21">
        <v>391.7</v>
      </c>
      <c r="P43" s="45">
        <f t="shared" si="0"/>
        <v>0.9989798520785513</v>
      </c>
      <c r="Q43" s="45">
        <f t="shared" si="1"/>
        <v>0.9989798520785513</v>
      </c>
    </row>
    <row r="44" spans="1:17" s="138" customFormat="1" ht="53.25" customHeight="1">
      <c r="A44" s="129" t="s">
        <v>59</v>
      </c>
      <c r="B44" s="129" t="s">
        <v>72</v>
      </c>
      <c r="C44" s="129" t="s">
        <v>92</v>
      </c>
      <c r="D44" s="129"/>
      <c r="E44" s="129"/>
      <c r="F44" s="187" t="s">
        <v>93</v>
      </c>
      <c r="G44" s="188" t="s">
        <v>58</v>
      </c>
      <c r="H44" s="189">
        <v>935</v>
      </c>
      <c r="I44" s="123" t="s">
        <v>78</v>
      </c>
      <c r="J44" s="129" t="s">
        <v>62</v>
      </c>
      <c r="K44" s="14" t="s">
        <v>81</v>
      </c>
      <c r="L44" s="14" t="s">
        <v>83</v>
      </c>
      <c r="M44" s="18">
        <f>49.876+0.124</f>
        <v>50</v>
      </c>
      <c r="N44" s="18">
        <f>49.876+0.124</f>
        <v>50</v>
      </c>
      <c r="O44" s="18">
        <f>49.876+0.124</f>
        <v>50</v>
      </c>
      <c r="P44" s="45">
        <f t="shared" si="0"/>
        <v>1</v>
      </c>
      <c r="Q44" s="45">
        <f t="shared" si="1"/>
        <v>1</v>
      </c>
    </row>
    <row r="45" spans="1:17" s="138" customFormat="1" ht="44.25" customHeight="1">
      <c r="A45" s="123" t="s">
        <v>59</v>
      </c>
      <c r="B45" s="123" t="s">
        <v>72</v>
      </c>
      <c r="C45" s="123" t="s">
        <v>94</v>
      </c>
      <c r="D45" s="123" t="s">
        <v>60</v>
      </c>
      <c r="E45" s="123"/>
      <c r="F45" s="168" t="s">
        <v>95</v>
      </c>
      <c r="G45" s="179" t="s">
        <v>58</v>
      </c>
      <c r="H45" s="124">
        <v>935</v>
      </c>
      <c r="I45" s="123" t="s">
        <v>78</v>
      </c>
      <c r="J45" s="123" t="s">
        <v>62</v>
      </c>
      <c r="K45" s="14" t="s">
        <v>81</v>
      </c>
      <c r="L45" s="14" t="s">
        <v>96</v>
      </c>
      <c r="M45" s="32">
        <v>219.5</v>
      </c>
      <c r="N45" s="32">
        <v>219.5</v>
      </c>
      <c r="O45" s="32">
        <v>219.5</v>
      </c>
      <c r="P45" s="45">
        <f t="shared" si="0"/>
        <v>1</v>
      </c>
      <c r="Q45" s="45">
        <f t="shared" si="1"/>
        <v>1</v>
      </c>
    </row>
    <row r="46" spans="1:17" s="138" customFormat="1" ht="46.5" customHeight="1">
      <c r="A46" s="123" t="s">
        <v>59</v>
      </c>
      <c r="B46" s="123" t="s">
        <v>72</v>
      </c>
      <c r="C46" s="123" t="s">
        <v>94</v>
      </c>
      <c r="D46" s="123" t="s">
        <v>72</v>
      </c>
      <c r="E46" s="123"/>
      <c r="F46" s="168" t="s">
        <v>97</v>
      </c>
      <c r="G46" s="179" t="s">
        <v>58</v>
      </c>
      <c r="H46" s="124">
        <v>935</v>
      </c>
      <c r="I46" s="123" t="s">
        <v>78</v>
      </c>
      <c r="J46" s="123" t="s">
        <v>62</v>
      </c>
      <c r="K46" s="14" t="s">
        <v>81</v>
      </c>
      <c r="L46" s="14" t="s">
        <v>96</v>
      </c>
      <c r="M46" s="47">
        <v>288</v>
      </c>
      <c r="N46" s="47">
        <v>288</v>
      </c>
      <c r="O46" s="47">
        <v>288</v>
      </c>
      <c r="P46" s="45">
        <f t="shared" si="0"/>
        <v>1</v>
      </c>
      <c r="Q46" s="45">
        <f t="shared" si="1"/>
        <v>1</v>
      </c>
    </row>
    <row r="47" spans="1:17" s="138" customFormat="1" ht="14.25">
      <c r="A47" s="307" t="s">
        <v>59</v>
      </c>
      <c r="B47" s="307" t="s">
        <v>75</v>
      </c>
      <c r="C47" s="307"/>
      <c r="D47" s="307"/>
      <c r="E47" s="307"/>
      <c r="F47" s="310" t="s">
        <v>98</v>
      </c>
      <c r="G47" s="151" t="s">
        <v>56</v>
      </c>
      <c r="H47" s="120"/>
      <c r="I47" s="120"/>
      <c r="J47" s="120"/>
      <c r="K47" s="120"/>
      <c r="L47" s="120"/>
      <c r="M47" s="25">
        <f>SUM(M49:M59)</f>
        <v>25097.770018000003</v>
      </c>
      <c r="N47" s="25">
        <f>SUM(N49:N59)</f>
        <v>25097.770018000003</v>
      </c>
      <c r="O47" s="25">
        <f>SUM(O49:O59)</f>
        <v>3823.84231</v>
      </c>
      <c r="P47" s="48">
        <f aca="true" t="shared" si="2" ref="P47:P59">O47/M47</f>
        <v>0.15235785120580667</v>
      </c>
      <c r="Q47" s="48">
        <f aca="true" t="shared" si="3" ref="Q47:Q59">O47/N47</f>
        <v>0.15235785120580667</v>
      </c>
    </row>
    <row r="48" spans="1:17" s="138" customFormat="1" ht="20.25">
      <c r="A48" s="307"/>
      <c r="B48" s="307"/>
      <c r="C48" s="307"/>
      <c r="D48" s="307"/>
      <c r="E48" s="307"/>
      <c r="F48" s="310"/>
      <c r="G48" s="142" t="s">
        <v>58</v>
      </c>
      <c r="H48" s="117"/>
      <c r="I48" s="117"/>
      <c r="J48" s="117"/>
      <c r="K48" s="118"/>
      <c r="L48" s="117"/>
      <c r="M48" s="15">
        <f>M47</f>
        <v>25097.770018000003</v>
      </c>
      <c r="N48" s="15">
        <f>N47</f>
        <v>25097.770018000003</v>
      </c>
      <c r="O48" s="56">
        <f>O47</f>
        <v>3823.84231</v>
      </c>
      <c r="P48" s="45">
        <f t="shared" si="2"/>
        <v>0.15235785120580667</v>
      </c>
      <c r="Q48" s="45">
        <f t="shared" si="3"/>
        <v>0.15235785120580667</v>
      </c>
    </row>
    <row r="49" spans="1:17" s="138" customFormat="1" ht="20.25">
      <c r="A49" s="118" t="s">
        <v>59</v>
      </c>
      <c r="B49" s="118" t="s">
        <v>75</v>
      </c>
      <c r="C49" s="118" t="s">
        <v>62</v>
      </c>
      <c r="D49" s="118"/>
      <c r="E49" s="118"/>
      <c r="F49" s="190" t="s">
        <v>188</v>
      </c>
      <c r="G49" s="142" t="s">
        <v>58</v>
      </c>
      <c r="H49" s="117">
        <v>935</v>
      </c>
      <c r="I49" s="118" t="s">
        <v>78</v>
      </c>
      <c r="J49" s="118" t="s">
        <v>67</v>
      </c>
      <c r="K49" s="118" t="s">
        <v>99</v>
      </c>
      <c r="L49" s="27">
        <v>244</v>
      </c>
      <c r="M49" s="15">
        <v>99</v>
      </c>
      <c r="N49" s="15">
        <v>99</v>
      </c>
      <c r="O49" s="56">
        <v>99</v>
      </c>
      <c r="P49" s="45">
        <f t="shared" si="2"/>
        <v>1</v>
      </c>
      <c r="Q49" s="45">
        <f t="shared" si="3"/>
        <v>1</v>
      </c>
    </row>
    <row r="50" spans="1:17" s="138" customFormat="1" ht="20.25">
      <c r="A50" s="185" t="s">
        <v>59</v>
      </c>
      <c r="B50" s="185" t="s">
        <v>75</v>
      </c>
      <c r="C50" s="185" t="s">
        <v>78</v>
      </c>
      <c r="D50" s="119"/>
      <c r="E50" s="119"/>
      <c r="F50" s="191" t="s">
        <v>239</v>
      </c>
      <c r="G50" s="142" t="s">
        <v>58</v>
      </c>
      <c r="H50" s="117">
        <v>935</v>
      </c>
      <c r="I50" s="118" t="s">
        <v>78</v>
      </c>
      <c r="J50" s="118" t="s">
        <v>67</v>
      </c>
      <c r="K50" s="118" t="s">
        <v>99</v>
      </c>
      <c r="L50" s="27">
        <v>244</v>
      </c>
      <c r="M50" s="15">
        <v>906.77</v>
      </c>
      <c r="N50" s="15">
        <v>906.77</v>
      </c>
      <c r="O50" s="56">
        <f>803.59677+120.24554-O49</f>
        <v>824.84231</v>
      </c>
      <c r="P50" s="45">
        <f t="shared" si="2"/>
        <v>0.9096488745767946</v>
      </c>
      <c r="Q50" s="45">
        <f t="shared" si="3"/>
        <v>0.9096488745767946</v>
      </c>
    </row>
    <row r="51" spans="1:17" s="138" customFormat="1" ht="24.75" customHeight="1">
      <c r="A51" s="254" t="s">
        <v>59</v>
      </c>
      <c r="B51" s="254" t="s">
        <v>75</v>
      </c>
      <c r="C51" s="254" t="s">
        <v>67</v>
      </c>
      <c r="D51" s="254" t="s">
        <v>102</v>
      </c>
      <c r="E51" s="311"/>
      <c r="F51" s="255" t="s">
        <v>204</v>
      </c>
      <c r="G51" s="251" t="s">
        <v>58</v>
      </c>
      <c r="H51" s="259">
        <v>935</v>
      </c>
      <c r="I51" s="311" t="s">
        <v>78</v>
      </c>
      <c r="J51" s="311" t="s">
        <v>67</v>
      </c>
      <c r="K51" s="118" t="s">
        <v>470</v>
      </c>
      <c r="L51" s="260">
        <v>244</v>
      </c>
      <c r="M51" s="15">
        <v>4922.855499</v>
      </c>
      <c r="N51" s="15">
        <v>4922.855499</v>
      </c>
      <c r="O51" s="56">
        <v>0</v>
      </c>
      <c r="P51" s="45">
        <f t="shared" si="2"/>
        <v>0</v>
      </c>
      <c r="Q51" s="45">
        <f t="shared" si="3"/>
        <v>0</v>
      </c>
    </row>
    <row r="52" spans="1:17" s="138" customFormat="1" ht="23.25" customHeight="1">
      <c r="A52" s="272"/>
      <c r="B52" s="272"/>
      <c r="C52" s="272"/>
      <c r="D52" s="272"/>
      <c r="E52" s="272"/>
      <c r="F52" s="256"/>
      <c r="G52" s="258"/>
      <c r="H52" s="272"/>
      <c r="I52" s="272"/>
      <c r="J52" s="272"/>
      <c r="K52" s="118" t="s">
        <v>471</v>
      </c>
      <c r="L52" s="258"/>
      <c r="M52" s="15">
        <v>4922.855499</v>
      </c>
      <c r="N52" s="15">
        <v>4922.855499</v>
      </c>
      <c r="O52" s="56">
        <v>0</v>
      </c>
      <c r="P52" s="45">
        <f t="shared" si="2"/>
        <v>0</v>
      </c>
      <c r="Q52" s="45">
        <f t="shared" si="3"/>
        <v>0</v>
      </c>
    </row>
    <row r="53" spans="1:17" s="138" customFormat="1" ht="24.75" customHeight="1">
      <c r="A53" s="254" t="s">
        <v>59</v>
      </c>
      <c r="B53" s="254" t="s">
        <v>75</v>
      </c>
      <c r="C53" s="254" t="s">
        <v>67</v>
      </c>
      <c r="D53" s="254" t="s">
        <v>216</v>
      </c>
      <c r="E53" s="311"/>
      <c r="F53" s="255" t="s">
        <v>217</v>
      </c>
      <c r="G53" s="257" t="s">
        <v>202</v>
      </c>
      <c r="H53" s="259">
        <v>935</v>
      </c>
      <c r="I53" s="311" t="s">
        <v>78</v>
      </c>
      <c r="J53" s="311" t="s">
        <v>67</v>
      </c>
      <c r="K53" s="118" t="s">
        <v>470</v>
      </c>
      <c r="L53" s="260">
        <v>244</v>
      </c>
      <c r="M53" s="15">
        <v>1784.28006</v>
      </c>
      <c r="N53" s="15">
        <v>1784.28006</v>
      </c>
      <c r="O53" s="56">
        <v>0</v>
      </c>
      <c r="P53" s="45">
        <f t="shared" si="2"/>
        <v>0</v>
      </c>
      <c r="Q53" s="45">
        <f t="shared" si="3"/>
        <v>0</v>
      </c>
    </row>
    <row r="54" spans="1:17" s="138" customFormat="1" ht="23.25" customHeight="1">
      <c r="A54" s="272"/>
      <c r="B54" s="272"/>
      <c r="C54" s="272"/>
      <c r="D54" s="272"/>
      <c r="E54" s="272"/>
      <c r="F54" s="261"/>
      <c r="G54" s="258"/>
      <c r="H54" s="272"/>
      <c r="I54" s="272"/>
      <c r="J54" s="272"/>
      <c r="K54" s="118" t="s">
        <v>471</v>
      </c>
      <c r="L54" s="258"/>
      <c r="M54" s="15">
        <v>1784.28006</v>
      </c>
      <c r="N54" s="15">
        <v>1784.28006</v>
      </c>
      <c r="O54" s="56">
        <v>0</v>
      </c>
      <c r="P54" s="45">
        <f t="shared" si="2"/>
        <v>0</v>
      </c>
      <c r="Q54" s="45">
        <f t="shared" si="3"/>
        <v>0</v>
      </c>
    </row>
    <row r="55" spans="1:17" s="138" customFormat="1" ht="35.25" customHeight="1">
      <c r="A55" s="118" t="s">
        <v>59</v>
      </c>
      <c r="B55" s="118" t="s">
        <v>75</v>
      </c>
      <c r="C55" s="118" t="s">
        <v>100</v>
      </c>
      <c r="D55" s="118" t="s">
        <v>119</v>
      </c>
      <c r="E55" s="118"/>
      <c r="F55" s="28" t="s">
        <v>101</v>
      </c>
      <c r="G55" s="142" t="s">
        <v>58</v>
      </c>
      <c r="H55" s="117">
        <v>935</v>
      </c>
      <c r="I55" s="118" t="s">
        <v>78</v>
      </c>
      <c r="J55" s="118" t="s">
        <v>67</v>
      </c>
      <c r="K55" s="118" t="s">
        <v>99</v>
      </c>
      <c r="L55" s="27">
        <v>466</v>
      </c>
      <c r="M55" s="15">
        <v>900</v>
      </c>
      <c r="N55" s="15">
        <v>900</v>
      </c>
      <c r="O55" s="56">
        <v>900</v>
      </c>
      <c r="P55" s="45">
        <f t="shared" si="2"/>
        <v>1</v>
      </c>
      <c r="Q55" s="45">
        <f t="shared" si="3"/>
        <v>1</v>
      </c>
    </row>
    <row r="56" spans="1:17" s="138" customFormat="1" ht="25.5" customHeight="1">
      <c r="A56" s="311" t="s">
        <v>59</v>
      </c>
      <c r="B56" s="311" t="s">
        <v>100</v>
      </c>
      <c r="C56" s="311" t="s">
        <v>67</v>
      </c>
      <c r="D56" s="311" t="s">
        <v>216</v>
      </c>
      <c r="E56" s="311"/>
      <c r="F56" s="262" t="s">
        <v>226</v>
      </c>
      <c r="G56" s="275" t="s">
        <v>202</v>
      </c>
      <c r="H56" s="259">
        <v>935</v>
      </c>
      <c r="I56" s="311" t="s">
        <v>78</v>
      </c>
      <c r="J56" s="311" t="s">
        <v>67</v>
      </c>
      <c r="K56" s="118" t="s">
        <v>470</v>
      </c>
      <c r="L56" s="260">
        <v>244</v>
      </c>
      <c r="M56" s="15">
        <v>3188.86445</v>
      </c>
      <c r="N56" s="15">
        <v>3188.86445</v>
      </c>
      <c r="O56" s="56">
        <v>0</v>
      </c>
      <c r="P56" s="45">
        <f t="shared" si="2"/>
        <v>0</v>
      </c>
      <c r="Q56" s="45">
        <f t="shared" si="3"/>
        <v>0</v>
      </c>
    </row>
    <row r="57" spans="1:17" s="138" customFormat="1" ht="24.75" customHeight="1">
      <c r="A57" s="272"/>
      <c r="B57" s="272"/>
      <c r="C57" s="272"/>
      <c r="D57" s="272"/>
      <c r="E57" s="272"/>
      <c r="F57" s="261"/>
      <c r="G57" s="258"/>
      <c r="H57" s="272"/>
      <c r="I57" s="272"/>
      <c r="J57" s="272"/>
      <c r="K57" s="118" t="s">
        <v>471</v>
      </c>
      <c r="L57" s="258"/>
      <c r="M57" s="15">
        <v>3188.86445</v>
      </c>
      <c r="N57" s="15">
        <v>3188.86445</v>
      </c>
      <c r="O57" s="56">
        <v>0</v>
      </c>
      <c r="P57" s="45">
        <f t="shared" si="2"/>
        <v>0</v>
      </c>
      <c r="Q57" s="45">
        <f t="shared" si="3"/>
        <v>0</v>
      </c>
    </row>
    <row r="58" spans="1:17" s="138" customFormat="1" ht="17.25" customHeight="1">
      <c r="A58" s="254" t="s">
        <v>59</v>
      </c>
      <c r="B58" s="254" t="s">
        <v>75</v>
      </c>
      <c r="C58" s="254" t="s">
        <v>74</v>
      </c>
      <c r="D58" s="311"/>
      <c r="E58" s="311"/>
      <c r="F58" s="263" t="s">
        <v>248</v>
      </c>
      <c r="G58" s="257" t="s">
        <v>58</v>
      </c>
      <c r="H58" s="259">
        <v>935</v>
      </c>
      <c r="I58" s="311" t="s">
        <v>78</v>
      </c>
      <c r="J58" s="311" t="s">
        <v>67</v>
      </c>
      <c r="K58" s="118" t="s">
        <v>472</v>
      </c>
      <c r="L58" s="260">
        <v>243</v>
      </c>
      <c r="M58" s="15">
        <f>1856.815+143.185</f>
        <v>2000</v>
      </c>
      <c r="N58" s="15">
        <f>1856.815+143.185</f>
        <v>2000</v>
      </c>
      <c r="O58" s="56">
        <f>456.815+143.185</f>
        <v>600</v>
      </c>
      <c r="P58" s="45">
        <f t="shared" si="2"/>
        <v>0.3</v>
      </c>
      <c r="Q58" s="45">
        <f t="shared" si="3"/>
        <v>0.3</v>
      </c>
    </row>
    <row r="59" spans="1:17" s="138" customFormat="1" ht="14.25">
      <c r="A59" s="272"/>
      <c r="B59" s="272"/>
      <c r="C59" s="272"/>
      <c r="D59" s="272"/>
      <c r="E59" s="272"/>
      <c r="F59" s="261"/>
      <c r="G59" s="258"/>
      <c r="H59" s="272"/>
      <c r="I59" s="272"/>
      <c r="J59" s="272"/>
      <c r="K59" s="118" t="s">
        <v>99</v>
      </c>
      <c r="L59" s="258"/>
      <c r="M59" s="15">
        <v>1400</v>
      </c>
      <c r="N59" s="15">
        <v>1400</v>
      </c>
      <c r="O59" s="56">
        <v>1400</v>
      </c>
      <c r="P59" s="45">
        <f t="shared" si="2"/>
        <v>1</v>
      </c>
      <c r="Q59" s="45">
        <f t="shared" si="3"/>
        <v>1</v>
      </c>
    </row>
    <row r="60" spans="1:17" s="138" customFormat="1" ht="14.25">
      <c r="A60" s="240" t="s">
        <v>59</v>
      </c>
      <c r="B60" s="240" t="s">
        <v>102</v>
      </c>
      <c r="C60" s="240"/>
      <c r="D60" s="240"/>
      <c r="E60" s="240"/>
      <c r="F60" s="231" t="s">
        <v>103</v>
      </c>
      <c r="G60" s="192" t="s">
        <v>56</v>
      </c>
      <c r="H60" s="29"/>
      <c r="I60" s="29"/>
      <c r="J60" s="29"/>
      <c r="K60" s="30"/>
      <c r="L60" s="29"/>
      <c r="M60" s="31">
        <f>M61</f>
        <v>49527.11892</v>
      </c>
      <c r="N60" s="31">
        <f>N61</f>
        <v>49527.11892</v>
      </c>
      <c r="O60" s="31">
        <f>O61</f>
        <v>46816.83956000001</v>
      </c>
      <c r="P60" s="48">
        <f aca="true" t="shared" si="4" ref="P60:P72">O60/M60</f>
        <v>0.9452768620686811</v>
      </c>
      <c r="Q60" s="48">
        <f aca="true" t="shared" si="5" ref="Q60:Q72">O60/N60</f>
        <v>0.9452768620686811</v>
      </c>
    </row>
    <row r="61" spans="1:17" s="138" customFormat="1" ht="21">
      <c r="A61" s="240"/>
      <c r="B61" s="240"/>
      <c r="C61" s="240"/>
      <c r="D61" s="240"/>
      <c r="E61" s="240"/>
      <c r="F61" s="231"/>
      <c r="G61" s="88" t="s">
        <v>58</v>
      </c>
      <c r="H61" s="22"/>
      <c r="I61" s="22"/>
      <c r="J61" s="22"/>
      <c r="K61" s="14"/>
      <c r="L61" s="22"/>
      <c r="M61" s="32">
        <f>SUM(M62:M72)</f>
        <v>49527.11892</v>
      </c>
      <c r="N61" s="32">
        <f>SUM(N62:N72)</f>
        <v>49527.11892</v>
      </c>
      <c r="O61" s="32">
        <f>SUM(O62:O72)</f>
        <v>46816.83956000001</v>
      </c>
      <c r="P61" s="45">
        <f t="shared" si="4"/>
        <v>0.9452768620686811</v>
      </c>
      <c r="Q61" s="45">
        <f t="shared" si="5"/>
        <v>0.9452768620686811</v>
      </c>
    </row>
    <row r="62" spans="1:17" s="138" customFormat="1" ht="33.75" customHeight="1">
      <c r="A62" s="129" t="s">
        <v>59</v>
      </c>
      <c r="B62" s="129" t="s">
        <v>102</v>
      </c>
      <c r="C62" s="129" t="s">
        <v>62</v>
      </c>
      <c r="D62" s="129"/>
      <c r="E62" s="129"/>
      <c r="F62" s="193" t="s">
        <v>104</v>
      </c>
      <c r="G62" s="194" t="s">
        <v>58</v>
      </c>
      <c r="H62" s="129">
        <v>935</v>
      </c>
      <c r="I62" s="129" t="s">
        <v>78</v>
      </c>
      <c r="J62" s="129" t="s">
        <v>100</v>
      </c>
      <c r="K62" s="33" t="s">
        <v>105</v>
      </c>
      <c r="L62" s="195" t="s">
        <v>83</v>
      </c>
      <c r="M62" s="35">
        <f>14591+80.175</f>
        <v>14671.175</v>
      </c>
      <c r="N62" s="35">
        <f>14591+80.175</f>
        <v>14671.175</v>
      </c>
      <c r="O62" s="56">
        <f>14590.999+80.175</f>
        <v>14671.173999999999</v>
      </c>
      <c r="P62" s="45">
        <f t="shared" si="4"/>
        <v>0.9999999318391335</v>
      </c>
      <c r="Q62" s="45">
        <f t="shared" si="5"/>
        <v>0.9999999318391335</v>
      </c>
    </row>
    <row r="63" spans="1:17" s="138" customFormat="1" ht="33.75" customHeight="1">
      <c r="A63" s="249" t="s">
        <v>59</v>
      </c>
      <c r="B63" s="249" t="s">
        <v>102</v>
      </c>
      <c r="C63" s="249" t="s">
        <v>67</v>
      </c>
      <c r="D63" s="249"/>
      <c r="E63" s="249"/>
      <c r="F63" s="246" t="s">
        <v>106</v>
      </c>
      <c r="G63" s="248" t="s">
        <v>58</v>
      </c>
      <c r="H63" s="249">
        <v>935</v>
      </c>
      <c r="I63" s="249" t="s">
        <v>78</v>
      </c>
      <c r="J63" s="249" t="s">
        <v>100</v>
      </c>
      <c r="K63" s="33" t="s">
        <v>473</v>
      </c>
      <c r="L63" s="241" t="s">
        <v>83</v>
      </c>
      <c r="M63" s="35">
        <v>2620</v>
      </c>
      <c r="N63" s="35">
        <v>2620</v>
      </c>
      <c r="O63" s="56">
        <v>2620</v>
      </c>
      <c r="P63" s="45">
        <f t="shared" si="4"/>
        <v>1</v>
      </c>
      <c r="Q63" s="45">
        <f t="shared" si="5"/>
        <v>1</v>
      </c>
    </row>
    <row r="64" spans="1:17" s="138" customFormat="1" ht="14.25">
      <c r="A64" s="271"/>
      <c r="B64" s="271"/>
      <c r="C64" s="271"/>
      <c r="D64" s="271"/>
      <c r="E64" s="271"/>
      <c r="F64" s="247"/>
      <c r="G64" s="247"/>
      <c r="H64" s="271"/>
      <c r="I64" s="271"/>
      <c r="J64" s="271"/>
      <c r="K64" s="33" t="s">
        <v>474</v>
      </c>
      <c r="L64" s="242"/>
      <c r="M64" s="35">
        <v>300</v>
      </c>
      <c r="N64" s="35">
        <v>300</v>
      </c>
      <c r="O64" s="56">
        <v>300</v>
      </c>
      <c r="P64" s="45">
        <f t="shared" si="4"/>
        <v>1</v>
      </c>
      <c r="Q64" s="45">
        <f t="shared" si="5"/>
        <v>1</v>
      </c>
    </row>
    <row r="65" spans="1:17" s="138" customFormat="1" ht="14.25">
      <c r="A65" s="271"/>
      <c r="B65" s="271"/>
      <c r="C65" s="271"/>
      <c r="D65" s="271"/>
      <c r="E65" s="271"/>
      <c r="F65" s="247"/>
      <c r="G65" s="247"/>
      <c r="H65" s="271"/>
      <c r="I65" s="271"/>
      <c r="J65" s="271"/>
      <c r="K65" s="33" t="s">
        <v>475</v>
      </c>
      <c r="L65" s="243"/>
      <c r="M65" s="35">
        <f>2380+120</f>
        <v>2500</v>
      </c>
      <c r="N65" s="35">
        <f>2380+120</f>
        <v>2500</v>
      </c>
      <c r="O65" s="56">
        <v>0</v>
      </c>
      <c r="P65" s="45">
        <f t="shared" si="4"/>
        <v>0</v>
      </c>
      <c r="Q65" s="45">
        <f t="shared" si="5"/>
        <v>0</v>
      </c>
    </row>
    <row r="66" spans="1:17" s="138" customFormat="1" ht="22.5" customHeight="1">
      <c r="A66" s="129" t="s">
        <v>59</v>
      </c>
      <c r="B66" s="129" t="s">
        <v>102</v>
      </c>
      <c r="C66" s="129" t="s">
        <v>100</v>
      </c>
      <c r="D66" s="129"/>
      <c r="E66" s="129"/>
      <c r="F66" s="193" t="s">
        <v>107</v>
      </c>
      <c r="G66" s="194" t="s">
        <v>58</v>
      </c>
      <c r="H66" s="129">
        <v>935</v>
      </c>
      <c r="I66" s="129" t="s">
        <v>78</v>
      </c>
      <c r="J66" s="129" t="s">
        <v>100</v>
      </c>
      <c r="K66" s="33" t="s">
        <v>108</v>
      </c>
      <c r="L66" s="195" t="s">
        <v>83</v>
      </c>
      <c r="M66" s="35">
        <v>0</v>
      </c>
      <c r="N66" s="35">
        <v>0</v>
      </c>
      <c r="O66" s="56"/>
      <c r="P66" s="45"/>
      <c r="Q66" s="45"/>
    </row>
    <row r="67" spans="1:17" s="138" customFormat="1" ht="27" customHeight="1">
      <c r="A67" s="129" t="s">
        <v>59</v>
      </c>
      <c r="B67" s="129" t="s">
        <v>102</v>
      </c>
      <c r="C67" s="129" t="s">
        <v>65</v>
      </c>
      <c r="D67" s="129"/>
      <c r="E67" s="129"/>
      <c r="F67" s="199" t="s">
        <v>109</v>
      </c>
      <c r="G67" s="194" t="s">
        <v>58</v>
      </c>
      <c r="H67" s="129">
        <v>935</v>
      </c>
      <c r="I67" s="129" t="s">
        <v>78</v>
      </c>
      <c r="J67" s="129" t="s">
        <v>100</v>
      </c>
      <c r="K67" s="33" t="s">
        <v>110</v>
      </c>
      <c r="L67" s="195" t="s">
        <v>83</v>
      </c>
      <c r="M67" s="35">
        <v>17217.8</v>
      </c>
      <c r="N67" s="35">
        <v>17217.8</v>
      </c>
      <c r="O67" s="205">
        <v>17217.8</v>
      </c>
      <c r="P67" s="45">
        <f t="shared" si="4"/>
        <v>1</v>
      </c>
      <c r="Q67" s="45">
        <f t="shared" si="5"/>
        <v>1</v>
      </c>
    </row>
    <row r="68" spans="1:17" s="138" customFormat="1" ht="20.25" customHeight="1">
      <c r="A68" s="129" t="s">
        <v>59</v>
      </c>
      <c r="B68" s="129" t="s">
        <v>102</v>
      </c>
      <c r="C68" s="129" t="s">
        <v>78</v>
      </c>
      <c r="D68" s="129"/>
      <c r="E68" s="129"/>
      <c r="F68" s="199" t="s">
        <v>111</v>
      </c>
      <c r="G68" s="194" t="s">
        <v>58</v>
      </c>
      <c r="H68" s="129" t="s">
        <v>77</v>
      </c>
      <c r="I68" s="129" t="s">
        <v>78</v>
      </c>
      <c r="J68" s="129" t="s">
        <v>100</v>
      </c>
      <c r="K68" s="33" t="s">
        <v>112</v>
      </c>
      <c r="L68" s="195" t="s">
        <v>83</v>
      </c>
      <c r="M68" s="35">
        <f>1000+1990</f>
        <v>2990</v>
      </c>
      <c r="N68" s="35">
        <f>1000+1990</f>
        <v>2990</v>
      </c>
      <c r="O68" s="205">
        <v>2792.6</v>
      </c>
      <c r="P68" s="45">
        <f t="shared" si="4"/>
        <v>0.9339799331103679</v>
      </c>
      <c r="Q68" s="45">
        <f t="shared" si="5"/>
        <v>0.9339799331103679</v>
      </c>
    </row>
    <row r="69" spans="1:17" s="138" customFormat="1" ht="30" customHeight="1">
      <c r="A69" s="129" t="s">
        <v>59</v>
      </c>
      <c r="B69" s="129" t="s">
        <v>102</v>
      </c>
      <c r="C69" s="129" t="s">
        <v>74</v>
      </c>
      <c r="D69" s="129"/>
      <c r="E69" s="129"/>
      <c r="F69" s="196" t="s">
        <v>113</v>
      </c>
      <c r="G69" s="194" t="s">
        <v>58</v>
      </c>
      <c r="H69" s="129">
        <v>935</v>
      </c>
      <c r="I69" s="129" t="s">
        <v>78</v>
      </c>
      <c r="J69" s="129" t="s">
        <v>100</v>
      </c>
      <c r="K69" s="33" t="s">
        <v>114</v>
      </c>
      <c r="L69" s="195" t="s">
        <v>83</v>
      </c>
      <c r="M69" s="35">
        <f>3548.8+98+2143.2</f>
        <v>5790</v>
      </c>
      <c r="N69" s="35">
        <f>3548.8+98+2143.2</f>
        <v>5790</v>
      </c>
      <c r="O69" s="56">
        <f>3548.384+97.99938+2140.974</f>
        <v>5787.35738</v>
      </c>
      <c r="P69" s="45">
        <f t="shared" si="4"/>
        <v>0.9995435889464594</v>
      </c>
      <c r="Q69" s="45">
        <f t="shared" si="5"/>
        <v>0.9995435889464594</v>
      </c>
    </row>
    <row r="70" spans="1:17" s="138" customFormat="1" ht="21.75" customHeight="1">
      <c r="A70" s="129" t="s">
        <v>59</v>
      </c>
      <c r="B70" s="129" t="s">
        <v>102</v>
      </c>
      <c r="C70" s="129" t="s">
        <v>86</v>
      </c>
      <c r="D70" s="129"/>
      <c r="E70" s="129"/>
      <c r="F70" s="193" t="s">
        <v>115</v>
      </c>
      <c r="G70" s="194" t="s">
        <v>58</v>
      </c>
      <c r="H70" s="129">
        <v>935</v>
      </c>
      <c r="I70" s="129" t="s">
        <v>78</v>
      </c>
      <c r="J70" s="129" t="s">
        <v>100</v>
      </c>
      <c r="K70" s="33" t="s">
        <v>116</v>
      </c>
      <c r="L70" s="195" t="s">
        <v>83</v>
      </c>
      <c r="M70" s="35">
        <f>847.67+2095.93656</f>
        <v>2943.60656</v>
      </c>
      <c r="N70" s="35">
        <f>847.67+2095.93656</f>
        <v>2943.60656</v>
      </c>
      <c r="O70" s="56">
        <f>847.654+2089.71682</f>
        <v>2937.37082</v>
      </c>
      <c r="P70" s="45">
        <f t="shared" si="4"/>
        <v>0.9978815986875637</v>
      </c>
      <c r="Q70" s="45">
        <f t="shared" si="5"/>
        <v>0.9978815986875637</v>
      </c>
    </row>
    <row r="71" spans="1:17" s="138" customFormat="1" ht="14.25">
      <c r="A71" s="249" t="s">
        <v>59</v>
      </c>
      <c r="B71" s="249" t="s">
        <v>102</v>
      </c>
      <c r="C71" s="249" t="s">
        <v>88</v>
      </c>
      <c r="D71" s="249"/>
      <c r="E71" s="249"/>
      <c r="F71" s="232" t="s">
        <v>117</v>
      </c>
      <c r="G71" s="248" t="s">
        <v>58</v>
      </c>
      <c r="H71" s="249">
        <v>935</v>
      </c>
      <c r="I71" s="249" t="s">
        <v>74</v>
      </c>
      <c r="J71" s="249" t="s">
        <v>100</v>
      </c>
      <c r="K71" s="249" t="s">
        <v>118</v>
      </c>
      <c r="L71" s="34" t="s">
        <v>83</v>
      </c>
      <c r="M71" s="35">
        <f>433.53736+10</f>
        <v>443.53736</v>
      </c>
      <c r="N71" s="35">
        <f>433.53736+10</f>
        <v>443.53736</v>
      </c>
      <c r="O71" s="205">
        <f>433.53736+10</f>
        <v>443.53736</v>
      </c>
      <c r="P71" s="45">
        <f t="shared" si="4"/>
        <v>1</v>
      </c>
      <c r="Q71" s="45">
        <f t="shared" si="5"/>
        <v>1</v>
      </c>
    </row>
    <row r="72" spans="1:17" s="138" customFormat="1" ht="21.75" customHeight="1">
      <c r="A72" s="271"/>
      <c r="B72" s="271"/>
      <c r="C72" s="271"/>
      <c r="D72" s="271"/>
      <c r="E72" s="271"/>
      <c r="F72" s="233"/>
      <c r="G72" s="247"/>
      <c r="H72" s="271"/>
      <c r="I72" s="271"/>
      <c r="J72" s="271"/>
      <c r="K72" s="272"/>
      <c r="L72" s="34" t="s">
        <v>133</v>
      </c>
      <c r="M72" s="35">
        <v>51</v>
      </c>
      <c r="N72" s="35">
        <v>51</v>
      </c>
      <c r="O72" s="56">
        <v>47</v>
      </c>
      <c r="P72" s="45">
        <f t="shared" si="4"/>
        <v>0.9215686274509803</v>
      </c>
      <c r="Q72" s="45">
        <f t="shared" si="5"/>
        <v>0.9215686274509803</v>
      </c>
    </row>
    <row r="73" spans="1:17" s="138" customFormat="1" ht="15" customHeight="1">
      <c r="A73" s="240" t="s">
        <v>59</v>
      </c>
      <c r="B73" s="240" t="s">
        <v>119</v>
      </c>
      <c r="C73" s="240"/>
      <c r="D73" s="240"/>
      <c r="E73" s="240"/>
      <c r="F73" s="234" t="s">
        <v>120</v>
      </c>
      <c r="G73" s="192" t="s">
        <v>56</v>
      </c>
      <c r="H73" s="29"/>
      <c r="I73" s="29"/>
      <c r="J73" s="29"/>
      <c r="K73" s="30"/>
      <c r="L73" s="29"/>
      <c r="M73" s="31">
        <f>M74</f>
        <v>96663.93</v>
      </c>
      <c r="N73" s="31">
        <f>N74</f>
        <v>96663.93</v>
      </c>
      <c r="O73" s="31">
        <f>O74</f>
        <v>96308.72826</v>
      </c>
      <c r="P73" s="48">
        <f aca="true" t="shared" si="6" ref="P73:P79">O73/M73</f>
        <v>0.9963253952120508</v>
      </c>
      <c r="Q73" s="48">
        <f aca="true" t="shared" si="7" ref="Q73:Q79">O73/N73</f>
        <v>0.9963253952120508</v>
      </c>
    </row>
    <row r="74" spans="1:17" s="138" customFormat="1" ht="21">
      <c r="A74" s="240"/>
      <c r="B74" s="240"/>
      <c r="C74" s="240"/>
      <c r="D74" s="240"/>
      <c r="E74" s="240"/>
      <c r="F74" s="235"/>
      <c r="G74" s="88" t="s">
        <v>58</v>
      </c>
      <c r="H74" s="22">
        <v>935</v>
      </c>
      <c r="I74" s="14"/>
      <c r="J74" s="14"/>
      <c r="K74" s="14"/>
      <c r="L74" s="14"/>
      <c r="M74" s="32">
        <f>SUM(M75:M79)</f>
        <v>96663.93</v>
      </c>
      <c r="N74" s="32">
        <f>SUM(N75:N79)</f>
        <v>96663.93</v>
      </c>
      <c r="O74" s="32">
        <f>SUM(O75:O79)</f>
        <v>96308.72826</v>
      </c>
      <c r="P74" s="45">
        <f t="shared" si="6"/>
        <v>0.9963253952120508</v>
      </c>
      <c r="Q74" s="45">
        <f t="shared" si="7"/>
        <v>0.9963253952120508</v>
      </c>
    </row>
    <row r="75" spans="1:17" s="138" customFormat="1" ht="15" customHeight="1">
      <c r="A75" s="264" t="s">
        <v>59</v>
      </c>
      <c r="B75" s="264" t="s">
        <v>119</v>
      </c>
      <c r="C75" s="264" t="s">
        <v>65</v>
      </c>
      <c r="D75" s="264"/>
      <c r="E75" s="264"/>
      <c r="F75" s="281" t="s">
        <v>121</v>
      </c>
      <c r="G75" s="248" t="s">
        <v>58</v>
      </c>
      <c r="H75" s="236">
        <v>935</v>
      </c>
      <c r="I75" s="264" t="s">
        <v>65</v>
      </c>
      <c r="J75" s="264" t="s">
        <v>86</v>
      </c>
      <c r="K75" s="14" t="s">
        <v>122</v>
      </c>
      <c r="L75" s="298" t="s">
        <v>83</v>
      </c>
      <c r="M75" s="36">
        <f>27259.53+152.4</f>
        <v>27411.93</v>
      </c>
      <c r="N75" s="36">
        <f>27259.53+152.4</f>
        <v>27411.93</v>
      </c>
      <c r="O75" s="56">
        <f>27247.84643+125.507</f>
        <v>27373.353430000003</v>
      </c>
      <c r="P75" s="45">
        <f t="shared" si="6"/>
        <v>0.9985927087220784</v>
      </c>
      <c r="Q75" s="45">
        <f t="shared" si="7"/>
        <v>0.9985927087220784</v>
      </c>
    </row>
    <row r="76" spans="1:17" s="138" customFormat="1" ht="14.25">
      <c r="A76" s="272"/>
      <c r="B76" s="272"/>
      <c r="C76" s="272"/>
      <c r="D76" s="272"/>
      <c r="E76" s="272"/>
      <c r="F76" s="256"/>
      <c r="G76" s="261"/>
      <c r="H76" s="272"/>
      <c r="I76" s="272"/>
      <c r="J76" s="272"/>
      <c r="K76" s="14" t="s">
        <v>134</v>
      </c>
      <c r="L76" s="258"/>
      <c r="M76" s="36">
        <v>272</v>
      </c>
      <c r="N76" s="36">
        <v>272</v>
      </c>
      <c r="O76" s="206">
        <v>272</v>
      </c>
      <c r="P76" s="45">
        <f t="shared" si="6"/>
        <v>1</v>
      </c>
      <c r="Q76" s="45">
        <f t="shared" si="7"/>
        <v>1</v>
      </c>
    </row>
    <row r="77" spans="1:17" s="138" customFormat="1" ht="26.25" customHeight="1">
      <c r="A77" s="265" t="s">
        <v>59</v>
      </c>
      <c r="B77" s="265" t="s">
        <v>119</v>
      </c>
      <c r="C77" s="265" t="s">
        <v>84</v>
      </c>
      <c r="D77" s="271"/>
      <c r="E77" s="271"/>
      <c r="F77" s="281" t="s">
        <v>123</v>
      </c>
      <c r="G77" s="248" t="s">
        <v>58</v>
      </c>
      <c r="H77" s="236">
        <v>935</v>
      </c>
      <c r="I77" s="264" t="s">
        <v>65</v>
      </c>
      <c r="J77" s="264" t="s">
        <v>86</v>
      </c>
      <c r="K77" s="14" t="s">
        <v>476</v>
      </c>
      <c r="L77" s="298" t="s">
        <v>83</v>
      </c>
      <c r="M77" s="36">
        <v>15000</v>
      </c>
      <c r="N77" s="36">
        <v>15000</v>
      </c>
      <c r="O77" s="56">
        <v>15000</v>
      </c>
      <c r="P77" s="45">
        <f t="shared" si="6"/>
        <v>1</v>
      </c>
      <c r="Q77" s="45">
        <f t="shared" si="7"/>
        <v>1</v>
      </c>
    </row>
    <row r="78" spans="1:17" s="138" customFormat="1" ht="23.25" customHeight="1">
      <c r="A78" s="271"/>
      <c r="B78" s="271"/>
      <c r="C78" s="271"/>
      <c r="D78" s="271"/>
      <c r="E78" s="271"/>
      <c r="F78" s="160"/>
      <c r="G78" s="247"/>
      <c r="H78" s="271"/>
      <c r="I78" s="271"/>
      <c r="J78" s="271"/>
      <c r="K78" s="14" t="s">
        <v>477</v>
      </c>
      <c r="L78" s="243"/>
      <c r="M78" s="36">
        <v>50000</v>
      </c>
      <c r="N78" s="36">
        <v>50000</v>
      </c>
      <c r="O78" s="56">
        <v>49749.017</v>
      </c>
      <c r="P78" s="45">
        <f t="shared" si="6"/>
        <v>0.99498034</v>
      </c>
      <c r="Q78" s="45">
        <f t="shared" si="7"/>
        <v>0.99498034</v>
      </c>
    </row>
    <row r="79" spans="1:17" s="138" customFormat="1" ht="48" customHeight="1">
      <c r="A79" s="200" t="s">
        <v>59</v>
      </c>
      <c r="B79" s="200" t="s">
        <v>119</v>
      </c>
      <c r="C79" s="200" t="s">
        <v>86</v>
      </c>
      <c r="D79" s="200"/>
      <c r="E79" s="200"/>
      <c r="F79" s="187" t="s">
        <v>124</v>
      </c>
      <c r="G79" s="194" t="s">
        <v>58</v>
      </c>
      <c r="H79" s="201">
        <v>935</v>
      </c>
      <c r="I79" s="200" t="s">
        <v>100</v>
      </c>
      <c r="J79" s="200" t="s">
        <v>125</v>
      </c>
      <c r="K79" s="37" t="s">
        <v>126</v>
      </c>
      <c r="L79" s="202" t="s">
        <v>83</v>
      </c>
      <c r="M79" s="38">
        <f>2918.515+199.8+861.685</f>
        <v>3980</v>
      </c>
      <c r="N79" s="38">
        <f>2918.515+199.8+861.685</f>
        <v>3980</v>
      </c>
      <c r="O79" s="56">
        <f>2852.87283+199.8+861.685</f>
        <v>3914.35783</v>
      </c>
      <c r="P79" s="45">
        <f t="shared" si="6"/>
        <v>0.9835069924623115</v>
      </c>
      <c r="Q79" s="45">
        <f t="shared" si="7"/>
        <v>0.9835069924623115</v>
      </c>
    </row>
    <row r="80" spans="1:17" s="138" customFormat="1" ht="14.25">
      <c r="A80" s="239" t="s">
        <v>59</v>
      </c>
      <c r="B80" s="157" t="s">
        <v>127</v>
      </c>
      <c r="C80" s="157"/>
      <c r="D80" s="157"/>
      <c r="E80" s="157"/>
      <c r="F80" s="125" t="s">
        <v>128</v>
      </c>
      <c r="G80" s="39" t="s">
        <v>56</v>
      </c>
      <c r="H80" s="40"/>
      <c r="I80" s="40"/>
      <c r="J80" s="40"/>
      <c r="K80" s="41"/>
      <c r="L80" s="40"/>
      <c r="M80" s="42">
        <f>SUM(M81:M83)</f>
        <v>8926.599999999999</v>
      </c>
      <c r="N80" s="42">
        <f>SUM(N81:N83)</f>
        <v>8926.599999999999</v>
      </c>
      <c r="O80" s="42">
        <f>SUM(O81:O83)</f>
        <v>8897.54449</v>
      </c>
      <c r="P80" s="48">
        <f>O80/M80</f>
        <v>0.9967450641901734</v>
      </c>
      <c r="Q80" s="48">
        <f>O80/N80</f>
        <v>0.9967450641901734</v>
      </c>
    </row>
    <row r="81" spans="1:17" s="138" customFormat="1" ht="32.25">
      <c r="A81" s="239"/>
      <c r="B81" s="157"/>
      <c r="C81" s="157"/>
      <c r="D81" s="157"/>
      <c r="E81" s="157"/>
      <c r="F81" s="125"/>
      <c r="G81" s="126" t="s">
        <v>129</v>
      </c>
      <c r="H81" s="313">
        <v>935</v>
      </c>
      <c r="I81" s="314" t="s">
        <v>78</v>
      </c>
      <c r="J81" s="314" t="s">
        <v>78</v>
      </c>
      <c r="K81" s="43" t="s">
        <v>130</v>
      </c>
      <c r="L81" s="20" t="s">
        <v>131</v>
      </c>
      <c r="M81" s="21">
        <v>8918.8</v>
      </c>
      <c r="N81" s="21">
        <v>8918.8</v>
      </c>
      <c r="O81" s="56">
        <f>6453.098+1933.19816+0.42681+103.88712+66.6964+66.49+30+16.42+66.449+145.01+7.897+0.21</f>
        <v>8889.782490000001</v>
      </c>
      <c r="P81" s="45">
        <f>O81/M81</f>
        <v>0.9967464782257706</v>
      </c>
      <c r="Q81" s="45">
        <f>O81/N81</f>
        <v>0.9967464782257706</v>
      </c>
    </row>
    <row r="82" spans="1:17" s="138" customFormat="1" ht="14.25">
      <c r="A82" s="156"/>
      <c r="B82" s="156"/>
      <c r="C82" s="156"/>
      <c r="D82" s="156"/>
      <c r="E82" s="156"/>
      <c r="F82" s="156"/>
      <c r="G82" s="127"/>
      <c r="H82" s="156"/>
      <c r="I82" s="156"/>
      <c r="J82" s="156"/>
      <c r="K82" s="43" t="s">
        <v>132</v>
      </c>
      <c r="L82" s="315">
        <v>851</v>
      </c>
      <c r="M82" s="49">
        <v>1.9</v>
      </c>
      <c r="N82" s="49">
        <v>1.9</v>
      </c>
      <c r="O82" s="56">
        <v>1.9</v>
      </c>
      <c r="P82" s="45">
        <f>O82/M82</f>
        <v>1</v>
      </c>
      <c r="Q82" s="45">
        <f>O82/N82</f>
        <v>1</v>
      </c>
    </row>
    <row r="83" spans="1:17" s="138" customFormat="1" ht="14.25">
      <c r="A83" s="156"/>
      <c r="B83" s="156"/>
      <c r="C83" s="156"/>
      <c r="D83" s="156"/>
      <c r="E83" s="156"/>
      <c r="F83" s="156"/>
      <c r="G83" s="127"/>
      <c r="H83" s="156"/>
      <c r="I83" s="156"/>
      <c r="J83" s="156"/>
      <c r="K83" s="43" t="s">
        <v>478</v>
      </c>
      <c r="L83" s="156"/>
      <c r="M83" s="117">
        <v>5.9</v>
      </c>
      <c r="N83" s="117">
        <v>5.9</v>
      </c>
      <c r="O83" s="56">
        <v>5.862</v>
      </c>
      <c r="P83" s="45">
        <f>O83/M83</f>
        <v>0.9935593220338983</v>
      </c>
      <c r="Q83" s="45">
        <f>O83/N83</f>
        <v>0.9935593220338983</v>
      </c>
    </row>
  </sheetData>
  <sheetProtection/>
  <mergeCells count="207">
    <mergeCell ref="F8:N8"/>
    <mergeCell ref="G9:L9"/>
    <mergeCell ref="N4:Q4"/>
    <mergeCell ref="B6:P6"/>
    <mergeCell ref="F7:N7"/>
    <mergeCell ref="N1:P1"/>
    <mergeCell ref="N2:Q2"/>
    <mergeCell ref="A10:Q10"/>
    <mergeCell ref="H81:H83"/>
    <mergeCell ref="I81:I83"/>
    <mergeCell ref="J81:J83"/>
    <mergeCell ref="L82:L83"/>
    <mergeCell ref="M12:O12"/>
    <mergeCell ref="P12:Q12"/>
    <mergeCell ref="N29:N30"/>
    <mergeCell ref="O29:O30"/>
    <mergeCell ref="G31:G35"/>
    <mergeCell ref="A77:A78"/>
    <mergeCell ref="B77:B78"/>
    <mergeCell ref="F80:F83"/>
    <mergeCell ref="G81:G83"/>
    <mergeCell ref="C77:C78"/>
    <mergeCell ref="D77:D78"/>
    <mergeCell ref="E77:E78"/>
    <mergeCell ref="J31:J35"/>
    <mergeCell ref="L31:L35"/>
    <mergeCell ref="F77:F78"/>
    <mergeCell ref="G77:G78"/>
    <mergeCell ref="F31:F35"/>
    <mergeCell ref="A31:A35"/>
    <mergeCell ref="B31:B35"/>
    <mergeCell ref="C31:C35"/>
    <mergeCell ref="I31:I35"/>
    <mergeCell ref="D31:D35"/>
    <mergeCell ref="E31:E35"/>
    <mergeCell ref="P29:P30"/>
    <mergeCell ref="Q29:Q30"/>
    <mergeCell ref="A80:A83"/>
    <mergeCell ref="B80:B83"/>
    <mergeCell ref="C80:C83"/>
    <mergeCell ref="D80:D83"/>
    <mergeCell ref="E80:E83"/>
    <mergeCell ref="H77:H78"/>
    <mergeCell ref="I77:I78"/>
    <mergeCell ref="J77:J78"/>
    <mergeCell ref="E75:E76"/>
    <mergeCell ref="F75:F76"/>
    <mergeCell ref="L77:L78"/>
    <mergeCell ref="G75:G76"/>
    <mergeCell ref="H75:H76"/>
    <mergeCell ref="I75:I76"/>
    <mergeCell ref="J75:J76"/>
    <mergeCell ref="L75:L76"/>
    <mergeCell ref="A75:A76"/>
    <mergeCell ref="B75:B76"/>
    <mergeCell ref="C75:C76"/>
    <mergeCell ref="D75:D76"/>
    <mergeCell ref="J71:J72"/>
    <mergeCell ref="K71:K72"/>
    <mergeCell ref="A73:A74"/>
    <mergeCell ref="B73:B74"/>
    <mergeCell ref="C73:C74"/>
    <mergeCell ref="D73:D74"/>
    <mergeCell ref="E73:E74"/>
    <mergeCell ref="F73:F74"/>
    <mergeCell ref="F71:F72"/>
    <mergeCell ref="G71:G72"/>
    <mergeCell ref="H71:H72"/>
    <mergeCell ref="I71:I72"/>
    <mergeCell ref="G19:G20"/>
    <mergeCell ref="G21:G22"/>
    <mergeCell ref="F63:F65"/>
    <mergeCell ref="G63:G65"/>
    <mergeCell ref="F60:F61"/>
    <mergeCell ref="E63:E65"/>
    <mergeCell ref="A71:A72"/>
    <mergeCell ref="B71:B72"/>
    <mergeCell ref="C71:C72"/>
    <mergeCell ref="D71:D72"/>
    <mergeCell ref="E71:E72"/>
    <mergeCell ref="A63:A65"/>
    <mergeCell ref="B63:B65"/>
    <mergeCell ref="C63:C65"/>
    <mergeCell ref="D63:D65"/>
    <mergeCell ref="H63:H65"/>
    <mergeCell ref="I63:I65"/>
    <mergeCell ref="J63:J65"/>
    <mergeCell ref="L63:L65"/>
    <mergeCell ref="J58:J59"/>
    <mergeCell ref="L58:L59"/>
    <mergeCell ref="A60:A61"/>
    <mergeCell ref="B60:B61"/>
    <mergeCell ref="C60:C61"/>
    <mergeCell ref="D60:D61"/>
    <mergeCell ref="E60:E61"/>
    <mergeCell ref="L56:L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G56:G57"/>
    <mergeCell ref="H56:H57"/>
    <mergeCell ref="I56:I57"/>
    <mergeCell ref="J56:J57"/>
    <mergeCell ref="E56:E57"/>
    <mergeCell ref="F53:F54"/>
    <mergeCell ref="A53:A54"/>
    <mergeCell ref="B53:B54"/>
    <mergeCell ref="C53:C54"/>
    <mergeCell ref="D53:D54"/>
    <mergeCell ref="F56:F57"/>
    <mergeCell ref="A56:A57"/>
    <mergeCell ref="B56:B57"/>
    <mergeCell ref="C56:C57"/>
    <mergeCell ref="D56:D57"/>
    <mergeCell ref="L53:L54"/>
    <mergeCell ref="G51:G52"/>
    <mergeCell ref="H51:H52"/>
    <mergeCell ref="I51:I52"/>
    <mergeCell ref="J51:J52"/>
    <mergeCell ref="L51:L52"/>
    <mergeCell ref="G53:G54"/>
    <mergeCell ref="H53:H54"/>
    <mergeCell ref="I53:I54"/>
    <mergeCell ref="J53:J54"/>
    <mergeCell ref="E53:E54"/>
    <mergeCell ref="F47:F48"/>
    <mergeCell ref="A51:A52"/>
    <mergeCell ref="B51:B52"/>
    <mergeCell ref="C51:C52"/>
    <mergeCell ref="D51:D52"/>
    <mergeCell ref="E51:E52"/>
    <mergeCell ref="F51:F52"/>
    <mergeCell ref="A47:A48"/>
    <mergeCell ref="B47:B48"/>
    <mergeCell ref="C47:C48"/>
    <mergeCell ref="D47:D48"/>
    <mergeCell ref="E47:E48"/>
    <mergeCell ref="F41:F42"/>
    <mergeCell ref="K41:K42"/>
    <mergeCell ref="G37:G40"/>
    <mergeCell ref="H37:H40"/>
    <mergeCell ref="I37:I40"/>
    <mergeCell ref="J37:J40"/>
    <mergeCell ref="G41:G42"/>
    <mergeCell ref="H41:H42"/>
    <mergeCell ref="D37:D40"/>
    <mergeCell ref="E37:E40"/>
    <mergeCell ref="I41:I42"/>
    <mergeCell ref="J41:J42"/>
    <mergeCell ref="L38:L40"/>
    <mergeCell ref="H31:H35"/>
    <mergeCell ref="A41:A42"/>
    <mergeCell ref="B41:B42"/>
    <mergeCell ref="C41:C42"/>
    <mergeCell ref="D41:D42"/>
    <mergeCell ref="E41:E42"/>
    <mergeCell ref="A37:A40"/>
    <mergeCell ref="B37:B40"/>
    <mergeCell ref="C37:C40"/>
    <mergeCell ref="E29:E30"/>
    <mergeCell ref="F29:F30"/>
    <mergeCell ref="F37:F40"/>
    <mergeCell ref="M29:M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19:E20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4:E16"/>
    <mergeCell ref="F14:F16"/>
    <mergeCell ref="A17:A18"/>
    <mergeCell ref="B17:B18"/>
    <mergeCell ref="C17:C18"/>
    <mergeCell ref="D17:D18"/>
    <mergeCell ref="E17:E18"/>
    <mergeCell ref="F17:F18"/>
    <mergeCell ref="A14:A16"/>
    <mergeCell ref="B14:B16"/>
    <mergeCell ref="C14:C16"/>
    <mergeCell ref="D14:D16"/>
    <mergeCell ref="A12:E12"/>
    <mergeCell ref="F12:F13"/>
    <mergeCell ref="G12:G13"/>
    <mergeCell ref="H12:L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43">
      <selection activeCell="F9" sqref="F9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1.7109375" style="0" customWidth="1"/>
    <col min="5" max="5" width="18.7109375" style="0" customWidth="1"/>
    <col min="6" max="6" width="17.7109375" style="0" customWidth="1"/>
    <col min="7" max="7" width="15.8515625" style="0" customWidth="1"/>
  </cols>
  <sheetData>
    <row r="1" spans="1:13" ht="18" customHeight="1">
      <c r="A1" s="343" t="s">
        <v>19</v>
      </c>
      <c r="B1" s="344"/>
      <c r="C1" s="344"/>
      <c r="D1" s="344"/>
      <c r="E1" s="344"/>
      <c r="F1" s="344"/>
      <c r="G1" s="344"/>
      <c r="H1" s="46"/>
      <c r="I1" s="46"/>
      <c r="J1" s="46"/>
      <c r="K1" s="46"/>
      <c r="L1" s="46"/>
      <c r="M1" s="46"/>
    </row>
    <row r="2" spans="1:17" ht="18" customHeight="1">
      <c r="A2" s="343" t="s">
        <v>20</v>
      </c>
      <c r="B2" s="344"/>
      <c r="C2" s="344"/>
      <c r="D2" s="344"/>
      <c r="E2" s="344"/>
      <c r="F2" s="344"/>
      <c r="G2" s="344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7" ht="10.5" customHeight="1">
      <c r="A3" s="4"/>
      <c r="B3" s="4"/>
      <c r="C3" s="4"/>
      <c r="D3" s="4"/>
      <c r="E3" s="4"/>
      <c r="F3" s="4"/>
      <c r="G3" s="4"/>
    </row>
    <row r="4" spans="1:7" ht="26.25" customHeight="1">
      <c r="A4" s="349" t="s">
        <v>40</v>
      </c>
      <c r="B4" s="349"/>
      <c r="C4" s="345" t="s">
        <v>140</v>
      </c>
      <c r="D4" s="345" t="s">
        <v>141</v>
      </c>
      <c r="E4" s="345" t="s">
        <v>159</v>
      </c>
      <c r="F4" s="346"/>
      <c r="G4" s="347" t="s">
        <v>158</v>
      </c>
    </row>
    <row r="5" spans="1:7" ht="19.5" customHeight="1">
      <c r="A5" s="349"/>
      <c r="B5" s="349"/>
      <c r="C5" s="345"/>
      <c r="D5" s="345"/>
      <c r="E5" s="347" t="s">
        <v>156</v>
      </c>
      <c r="F5" s="347" t="s">
        <v>157</v>
      </c>
      <c r="G5" s="346"/>
    </row>
    <row r="6" spans="1:7" ht="20.25" customHeight="1">
      <c r="A6" s="50" t="s">
        <v>45</v>
      </c>
      <c r="B6" s="50" t="s">
        <v>46</v>
      </c>
      <c r="C6" s="345"/>
      <c r="D6" s="345"/>
      <c r="E6" s="347"/>
      <c r="F6" s="347"/>
      <c r="G6" s="346"/>
    </row>
    <row r="7" spans="1:7" s="138" customFormat="1" ht="14.25">
      <c r="A7" s="348" t="s">
        <v>59</v>
      </c>
      <c r="B7" s="301"/>
      <c r="C7" s="304" t="s">
        <v>142</v>
      </c>
      <c r="D7" s="192" t="s">
        <v>143</v>
      </c>
      <c r="E7" s="8">
        <f>E8+E15</f>
        <v>414574.19000000006</v>
      </c>
      <c r="F7" s="8">
        <f>F8+F15</f>
        <v>318025.01999999996</v>
      </c>
      <c r="G7" s="53">
        <f aca="true" t="shared" si="0" ref="G7:G13">F7/E7</f>
        <v>0.7671124437341358</v>
      </c>
    </row>
    <row r="8" spans="1:7" s="138" customFormat="1" ht="14.25">
      <c r="A8" s="296"/>
      <c r="B8" s="302"/>
      <c r="C8" s="305"/>
      <c r="D8" s="87" t="s">
        <v>144</v>
      </c>
      <c r="E8" s="9">
        <f>E10+E11+E12+E13+E14</f>
        <v>414574.19000000006</v>
      </c>
      <c r="F8" s="9">
        <f>F10+F11+F12+F13+F14-0.01</f>
        <v>318025.01999999996</v>
      </c>
      <c r="G8" s="54">
        <f t="shared" si="0"/>
        <v>0.7671124437341358</v>
      </c>
    </row>
    <row r="9" spans="1:7" s="138" customFormat="1" ht="14.25">
      <c r="A9" s="296"/>
      <c r="B9" s="302"/>
      <c r="C9" s="305"/>
      <c r="D9" s="207" t="s">
        <v>145</v>
      </c>
      <c r="E9" s="9"/>
      <c r="F9" s="9"/>
      <c r="G9" s="54"/>
    </row>
    <row r="10" spans="1:7" s="138" customFormat="1" ht="14.25">
      <c r="A10" s="296"/>
      <c r="B10" s="302"/>
      <c r="C10" s="305"/>
      <c r="D10" s="207" t="s">
        <v>146</v>
      </c>
      <c r="E10" s="9">
        <f>E20+E24+E34+E43+E52+E61</f>
        <v>107388.21</v>
      </c>
      <c r="F10" s="9">
        <f>F20+F24+F34+F43+F52+F61</f>
        <v>96433.06</v>
      </c>
      <c r="G10" s="54">
        <f t="shared" si="0"/>
        <v>0.8979855423607488</v>
      </c>
    </row>
    <row r="11" spans="1:7" s="138" customFormat="1" ht="14.25">
      <c r="A11" s="296"/>
      <c r="B11" s="302"/>
      <c r="C11" s="305"/>
      <c r="D11" s="207" t="s">
        <v>147</v>
      </c>
      <c r="E11" s="9">
        <f>E25+E35+E44+E53</f>
        <v>194160.37</v>
      </c>
      <c r="F11" s="9">
        <f>F25+F35+F44+F53</f>
        <v>141972.41999999998</v>
      </c>
      <c r="G11" s="54">
        <f t="shared" si="0"/>
        <v>0.7312121417980404</v>
      </c>
    </row>
    <row r="12" spans="1:7" s="138" customFormat="1" ht="14.25">
      <c r="A12" s="296"/>
      <c r="B12" s="302"/>
      <c r="C12" s="305"/>
      <c r="D12" s="207" t="s">
        <v>148</v>
      </c>
      <c r="E12" s="9">
        <f>E26+E45+E62</f>
        <v>6189.900000000001</v>
      </c>
      <c r="F12" s="9">
        <f>F26+F45+F62</f>
        <v>6186.9</v>
      </c>
      <c r="G12" s="54">
        <f t="shared" si="0"/>
        <v>0.9995153395046769</v>
      </c>
    </row>
    <row r="13" spans="1:7" s="138" customFormat="1" ht="14.25">
      <c r="A13" s="296"/>
      <c r="B13" s="302"/>
      <c r="C13" s="305"/>
      <c r="D13" s="207" t="s">
        <v>149</v>
      </c>
      <c r="E13" s="9">
        <f>E27</f>
        <v>106835.71</v>
      </c>
      <c r="F13" s="9">
        <f>F27</f>
        <v>73432.65</v>
      </c>
      <c r="G13" s="54">
        <f t="shared" si="0"/>
        <v>0.6873418073413842</v>
      </c>
    </row>
    <row r="14" spans="1:7" s="138" customFormat="1" ht="21">
      <c r="A14" s="296"/>
      <c r="B14" s="302"/>
      <c r="C14" s="305"/>
      <c r="D14" s="207" t="s">
        <v>150</v>
      </c>
      <c r="E14" s="9"/>
      <c r="F14" s="9"/>
      <c r="G14" s="54"/>
    </row>
    <row r="15" spans="1:7" s="138" customFormat="1" ht="21">
      <c r="A15" s="296"/>
      <c r="B15" s="302"/>
      <c r="C15" s="305"/>
      <c r="D15" s="87" t="s">
        <v>151</v>
      </c>
      <c r="E15" s="9">
        <f>E29+E38+E47+E56</f>
        <v>0</v>
      </c>
      <c r="F15" s="9">
        <f>F29+F38+F47+F56</f>
        <v>0</v>
      </c>
      <c r="G15" s="54">
        <v>0</v>
      </c>
    </row>
    <row r="16" spans="1:7" s="138" customFormat="1" ht="14.25">
      <c r="A16" s="297"/>
      <c r="B16" s="303"/>
      <c r="C16" s="306"/>
      <c r="D16" s="87" t="s">
        <v>152</v>
      </c>
      <c r="E16" s="9"/>
      <c r="F16" s="9"/>
      <c r="G16" s="9"/>
    </row>
    <row r="17" spans="1:7" ht="22.5" customHeight="1">
      <c r="A17" s="348" t="s">
        <v>59</v>
      </c>
      <c r="B17" s="348" t="s">
        <v>60</v>
      </c>
      <c r="C17" s="304" t="s">
        <v>61</v>
      </c>
      <c r="D17" s="192" t="s">
        <v>56</v>
      </c>
      <c r="E17" s="8">
        <f>E18</f>
        <v>0</v>
      </c>
      <c r="F17" s="8">
        <f>F18</f>
        <v>0</v>
      </c>
      <c r="G17" s="8">
        <f>G18</f>
        <v>0</v>
      </c>
    </row>
    <row r="18" spans="1:7" ht="14.25">
      <c r="A18" s="296"/>
      <c r="B18" s="296"/>
      <c r="C18" s="305"/>
      <c r="D18" s="87" t="s">
        <v>144</v>
      </c>
      <c r="E18" s="9">
        <f>E20</f>
        <v>0</v>
      </c>
      <c r="F18" s="9">
        <f>F20</f>
        <v>0</v>
      </c>
      <c r="G18" s="9">
        <f>G20</f>
        <v>0</v>
      </c>
    </row>
    <row r="19" spans="1:7" ht="14.25">
      <c r="A19" s="296"/>
      <c r="B19" s="296"/>
      <c r="C19" s="305"/>
      <c r="D19" s="207" t="s">
        <v>145</v>
      </c>
      <c r="E19" s="9"/>
      <c r="F19" s="9"/>
      <c r="G19" s="9"/>
    </row>
    <row r="20" spans="1:7" ht="14.25">
      <c r="A20" s="297"/>
      <c r="B20" s="297"/>
      <c r="C20" s="306"/>
      <c r="D20" s="207" t="s">
        <v>153</v>
      </c>
      <c r="E20" s="9">
        <v>0</v>
      </c>
      <c r="F20" s="9">
        <v>0</v>
      </c>
      <c r="G20" s="9">
        <v>0</v>
      </c>
    </row>
    <row r="21" spans="1:13" ht="33.75" customHeight="1">
      <c r="A21" s="240" t="s">
        <v>59</v>
      </c>
      <c r="B21" s="240" t="s">
        <v>72</v>
      </c>
      <c r="C21" s="231" t="s">
        <v>73</v>
      </c>
      <c r="D21" s="192" t="s">
        <v>56</v>
      </c>
      <c r="E21" s="8">
        <f>E24+E25+E27+E26</f>
        <v>234358.77</v>
      </c>
      <c r="F21" s="8">
        <f>F24+F25+F27+F26</f>
        <v>162178.06</v>
      </c>
      <c r="G21" s="53">
        <f>F21/E21</f>
        <v>0.6920076428119162</v>
      </c>
      <c r="H21" s="51"/>
      <c r="I21" s="51"/>
      <c r="J21" s="51"/>
      <c r="K21" s="51"/>
      <c r="L21" s="51"/>
      <c r="M21" s="51"/>
    </row>
    <row r="22" spans="1:13" ht="14.25">
      <c r="A22" s="240"/>
      <c r="B22" s="240"/>
      <c r="C22" s="231"/>
      <c r="D22" s="87" t="s">
        <v>144</v>
      </c>
      <c r="E22" s="32">
        <f>E24</f>
        <v>12366.59</v>
      </c>
      <c r="F22" s="32">
        <f>F24</f>
        <v>11730.289999999999</v>
      </c>
      <c r="G22" s="54">
        <f>F22/E22</f>
        <v>0.9485468508295334</v>
      </c>
      <c r="H22" s="52">
        <v>1.05</v>
      </c>
      <c r="I22" s="51"/>
      <c r="J22" s="51"/>
      <c r="K22" s="51"/>
      <c r="L22" s="51"/>
      <c r="M22" s="51"/>
    </row>
    <row r="23" spans="1:13" ht="14.25">
      <c r="A23" s="240"/>
      <c r="B23" s="240"/>
      <c r="C23" s="231"/>
      <c r="D23" s="207" t="s">
        <v>145</v>
      </c>
      <c r="E23" s="32"/>
      <c r="F23" s="32"/>
      <c r="G23" s="54"/>
      <c r="H23" s="52"/>
      <c r="I23" s="51"/>
      <c r="J23" s="51"/>
      <c r="K23" s="51"/>
      <c r="L23" s="51"/>
      <c r="M23" s="51"/>
    </row>
    <row r="24" spans="1:13" ht="39.75" customHeight="1">
      <c r="A24" s="240"/>
      <c r="B24" s="240"/>
      <c r="C24" s="231"/>
      <c r="D24" s="207" t="s">
        <v>153</v>
      </c>
      <c r="E24" s="32">
        <v>12366.59</v>
      </c>
      <c r="F24" s="32">
        <f>6279.33+114.94+1770+331.93+2657.94+18.63+50+219.5+288+0.02</f>
        <v>11730.289999999999</v>
      </c>
      <c r="G24" s="54">
        <f>F24/E24</f>
        <v>0.9485468508295334</v>
      </c>
      <c r="H24" s="52">
        <v>1.05</v>
      </c>
      <c r="I24" s="51"/>
      <c r="J24" s="51"/>
      <c r="K24" s="51"/>
      <c r="L24" s="51"/>
      <c r="M24" s="51"/>
    </row>
    <row r="25" spans="1:13" ht="14.25">
      <c r="A25" s="240"/>
      <c r="B25" s="240"/>
      <c r="C25" s="231"/>
      <c r="D25" s="207" t="s">
        <v>147</v>
      </c>
      <c r="E25" s="32">
        <v>114764.37</v>
      </c>
      <c r="F25" s="32">
        <f>12713.65+62493.1+1416.67</f>
        <v>76623.42</v>
      </c>
      <c r="G25" s="54">
        <f>F25/E25</f>
        <v>0.6676586121633395</v>
      </c>
      <c r="H25" s="51"/>
      <c r="I25" s="51"/>
      <c r="J25" s="51"/>
      <c r="K25" s="51"/>
      <c r="L25" s="51"/>
      <c r="M25" s="51"/>
    </row>
    <row r="26" spans="1:13" ht="14.25">
      <c r="A26" s="240"/>
      <c r="B26" s="240"/>
      <c r="C26" s="231"/>
      <c r="D26" s="207" t="s">
        <v>148</v>
      </c>
      <c r="E26" s="21">
        <v>392.1</v>
      </c>
      <c r="F26" s="21">
        <v>391.7</v>
      </c>
      <c r="G26" s="54">
        <f>F26/E26</f>
        <v>0.9989798520785513</v>
      </c>
      <c r="H26" s="51"/>
      <c r="I26" s="51"/>
      <c r="J26" s="51"/>
      <c r="K26" s="51"/>
      <c r="L26" s="51"/>
      <c r="M26" s="51"/>
    </row>
    <row r="27" spans="1:13" ht="14.25">
      <c r="A27" s="240"/>
      <c r="B27" s="240"/>
      <c r="C27" s="231"/>
      <c r="D27" s="207" t="s">
        <v>149</v>
      </c>
      <c r="E27" s="32">
        <v>106835.71</v>
      </c>
      <c r="F27" s="32">
        <f>11164.34+60697.8+1570.51</f>
        <v>73432.65</v>
      </c>
      <c r="G27" s="54">
        <f>F27/E27</f>
        <v>0.6873418073413842</v>
      </c>
      <c r="H27" s="51"/>
      <c r="I27" s="51"/>
      <c r="J27" s="51"/>
      <c r="K27" s="51"/>
      <c r="L27" s="51"/>
      <c r="M27" s="51"/>
    </row>
    <row r="28" spans="1:7" ht="21">
      <c r="A28" s="240"/>
      <c r="B28" s="240"/>
      <c r="C28" s="231"/>
      <c r="D28" s="207" t="s">
        <v>150</v>
      </c>
      <c r="E28" s="32"/>
      <c r="F28" s="32"/>
      <c r="G28" s="32"/>
    </row>
    <row r="29" spans="1:7" ht="21">
      <c r="A29" s="240"/>
      <c r="B29" s="240"/>
      <c r="C29" s="231"/>
      <c r="D29" s="87" t="s">
        <v>151</v>
      </c>
      <c r="E29" s="32"/>
      <c r="F29" s="32"/>
      <c r="G29" s="32"/>
    </row>
    <row r="30" spans="1:7" ht="14.25">
      <c r="A30" s="240"/>
      <c r="B30" s="240"/>
      <c r="C30" s="231"/>
      <c r="D30" s="87" t="s">
        <v>152</v>
      </c>
      <c r="E30" s="32"/>
      <c r="F30" s="32"/>
      <c r="G30" s="32"/>
    </row>
    <row r="31" spans="1:7" s="138" customFormat="1" ht="14.25">
      <c r="A31" s="307" t="s">
        <v>59</v>
      </c>
      <c r="B31" s="307" t="s">
        <v>75</v>
      </c>
      <c r="C31" s="334" t="s">
        <v>98</v>
      </c>
      <c r="D31" s="151" t="s">
        <v>56</v>
      </c>
      <c r="E31" s="12">
        <f>E32</f>
        <v>25097.77</v>
      </c>
      <c r="F31" s="12">
        <f>F32</f>
        <v>3823.84</v>
      </c>
      <c r="G31" s="53">
        <f>F31/E31</f>
        <v>0.15235775927502723</v>
      </c>
    </row>
    <row r="32" spans="1:7" s="138" customFormat="1" ht="14.25">
      <c r="A32" s="307"/>
      <c r="B32" s="307"/>
      <c r="C32" s="335"/>
      <c r="D32" s="84" t="s">
        <v>144</v>
      </c>
      <c r="E32" s="13">
        <f>E34+E35</f>
        <v>25097.77</v>
      </c>
      <c r="F32" s="13">
        <f>F34+F35</f>
        <v>3823.84</v>
      </c>
      <c r="G32" s="54">
        <f>F32/E32</f>
        <v>0.15235775927502723</v>
      </c>
    </row>
    <row r="33" spans="1:7" s="138" customFormat="1" ht="14.25">
      <c r="A33" s="307"/>
      <c r="B33" s="307"/>
      <c r="C33" s="335"/>
      <c r="D33" s="208" t="s">
        <v>145</v>
      </c>
      <c r="E33" s="13"/>
      <c r="F33" s="13"/>
      <c r="G33" s="54"/>
    </row>
    <row r="34" spans="1:7" s="138" customFormat="1" ht="14.25">
      <c r="A34" s="307"/>
      <c r="B34" s="307"/>
      <c r="C34" s="335"/>
      <c r="D34" s="208" t="s">
        <v>146</v>
      </c>
      <c r="E34" s="13">
        <v>13201.77</v>
      </c>
      <c r="F34" s="13">
        <f>99+824.8+900+1400+0.04</f>
        <v>3223.84</v>
      </c>
      <c r="G34" s="54">
        <f>F34/E34</f>
        <v>0.24419755835770507</v>
      </c>
    </row>
    <row r="35" spans="1:7" s="138" customFormat="1" ht="14.25">
      <c r="A35" s="307"/>
      <c r="B35" s="307"/>
      <c r="C35" s="335"/>
      <c r="D35" s="208" t="s">
        <v>147</v>
      </c>
      <c r="E35" s="13">
        <v>11896</v>
      </c>
      <c r="F35" s="13">
        <v>600</v>
      </c>
      <c r="G35" s="13"/>
    </row>
    <row r="36" spans="1:7" s="138" customFormat="1" ht="14.25">
      <c r="A36" s="307"/>
      <c r="B36" s="307"/>
      <c r="C36" s="335"/>
      <c r="D36" s="208" t="s">
        <v>148</v>
      </c>
      <c r="E36" s="13"/>
      <c r="F36" s="13"/>
      <c r="G36" s="13"/>
    </row>
    <row r="37" spans="1:7" s="138" customFormat="1" ht="21">
      <c r="A37" s="307"/>
      <c r="B37" s="307"/>
      <c r="C37" s="335"/>
      <c r="D37" s="208" t="s">
        <v>150</v>
      </c>
      <c r="E37" s="13"/>
      <c r="F37" s="13"/>
      <c r="G37" s="13"/>
    </row>
    <row r="38" spans="1:7" s="138" customFormat="1" ht="21">
      <c r="A38" s="307"/>
      <c r="B38" s="307"/>
      <c r="C38" s="335"/>
      <c r="D38" s="84" t="s">
        <v>151</v>
      </c>
      <c r="E38" s="13">
        <v>0</v>
      </c>
      <c r="F38" s="13">
        <v>0</v>
      </c>
      <c r="G38" s="13">
        <v>0</v>
      </c>
    </row>
    <row r="39" spans="1:7" s="138" customFormat="1" ht="14.25">
      <c r="A39" s="307"/>
      <c r="B39" s="307"/>
      <c r="C39" s="336"/>
      <c r="D39" s="84" t="s">
        <v>152</v>
      </c>
      <c r="E39" s="56"/>
      <c r="F39" s="56"/>
      <c r="G39" s="56"/>
    </row>
    <row r="40" spans="1:7" s="138" customFormat="1" ht="14.25">
      <c r="A40" s="240" t="s">
        <v>59</v>
      </c>
      <c r="B40" s="240" t="s">
        <v>102</v>
      </c>
      <c r="C40" s="231" t="s">
        <v>103</v>
      </c>
      <c r="D40" s="192" t="s">
        <v>56</v>
      </c>
      <c r="E40" s="58">
        <f>E41</f>
        <v>49527.12</v>
      </c>
      <c r="F40" s="31">
        <f>F41+F47+F48</f>
        <v>46816.8</v>
      </c>
      <c r="G40" s="53">
        <f aca="true" t="shared" si="1" ref="G40:G62">F40/E40</f>
        <v>0.9452760427014533</v>
      </c>
    </row>
    <row r="41" spans="1:7" s="138" customFormat="1" ht="14.25">
      <c r="A41" s="240"/>
      <c r="B41" s="240"/>
      <c r="C41" s="231"/>
      <c r="D41" s="87" t="s">
        <v>144</v>
      </c>
      <c r="E41" s="59">
        <f>E43+E44+E45</f>
        <v>49527.12</v>
      </c>
      <c r="F41" s="32">
        <f>SUM(F43:F46)</f>
        <v>46816.8</v>
      </c>
      <c r="G41" s="54">
        <f t="shared" si="1"/>
        <v>0.9452760427014533</v>
      </c>
    </row>
    <row r="42" spans="1:7" s="138" customFormat="1" ht="14.25">
      <c r="A42" s="240"/>
      <c r="B42" s="240"/>
      <c r="C42" s="231"/>
      <c r="D42" s="207" t="s">
        <v>145</v>
      </c>
      <c r="E42" s="60"/>
      <c r="F42" s="32"/>
      <c r="G42" s="54"/>
    </row>
    <row r="43" spans="1:7" s="138" customFormat="1" ht="14.25">
      <c r="A43" s="240"/>
      <c r="B43" s="240"/>
      <c r="C43" s="231"/>
      <c r="D43" s="207" t="s">
        <v>146</v>
      </c>
      <c r="E43" s="36">
        <v>41237.12</v>
      </c>
      <c r="F43" s="57">
        <f>46816.8-F45</f>
        <v>41029.4</v>
      </c>
      <c r="G43" s="54">
        <f t="shared" si="1"/>
        <v>0.9949627908059534</v>
      </c>
    </row>
    <row r="44" spans="1:7" s="138" customFormat="1" ht="14.25">
      <c r="A44" s="240"/>
      <c r="B44" s="240"/>
      <c r="C44" s="231"/>
      <c r="D44" s="207" t="s">
        <v>147</v>
      </c>
      <c r="E44" s="61">
        <v>2500</v>
      </c>
      <c r="F44" s="32">
        <v>0</v>
      </c>
      <c r="G44" s="54"/>
    </row>
    <row r="45" spans="1:7" s="138" customFormat="1" ht="14.25">
      <c r="A45" s="240"/>
      <c r="B45" s="240"/>
      <c r="C45" s="231"/>
      <c r="D45" s="207" t="s">
        <v>148</v>
      </c>
      <c r="E45" s="59">
        <v>5790</v>
      </c>
      <c r="F45" s="57">
        <v>5787.4</v>
      </c>
      <c r="G45" s="54">
        <f t="shared" si="1"/>
        <v>0.9995509499136441</v>
      </c>
    </row>
    <row r="46" spans="1:7" s="138" customFormat="1" ht="21">
      <c r="A46" s="240"/>
      <c r="B46" s="240"/>
      <c r="C46" s="231"/>
      <c r="D46" s="207" t="s">
        <v>150</v>
      </c>
      <c r="E46" s="59">
        <f>SUM(F46:G46)</f>
        <v>0</v>
      </c>
      <c r="F46" s="32"/>
      <c r="G46" s="54"/>
    </row>
    <row r="47" spans="1:7" s="138" customFormat="1" ht="21">
      <c r="A47" s="240"/>
      <c r="B47" s="240"/>
      <c r="C47" s="231"/>
      <c r="D47" s="87" t="s">
        <v>151</v>
      </c>
      <c r="E47" s="59"/>
      <c r="F47" s="32">
        <v>0</v>
      </c>
      <c r="G47" s="54">
        <v>0</v>
      </c>
    </row>
    <row r="48" spans="1:7" s="138" customFormat="1" ht="14.25">
      <c r="A48" s="240"/>
      <c r="B48" s="240"/>
      <c r="C48" s="231"/>
      <c r="D48" s="87" t="s">
        <v>152</v>
      </c>
      <c r="E48" s="59">
        <f>SUM(F48:G48)</f>
        <v>0</v>
      </c>
      <c r="F48" s="32"/>
      <c r="G48" s="32"/>
    </row>
    <row r="49" spans="1:7" s="138" customFormat="1" ht="15" customHeight="1">
      <c r="A49" s="240" t="s">
        <v>59</v>
      </c>
      <c r="B49" s="240" t="s">
        <v>119</v>
      </c>
      <c r="C49" s="340" t="str">
        <f>'[1]5'!$F$63</f>
        <v>Развитие транспортной системы (организация транспортного обслуживания населения, развитие дорожного хозяйства)</v>
      </c>
      <c r="D49" s="192" t="s">
        <v>56</v>
      </c>
      <c r="E49" s="58">
        <f>E50</f>
        <v>96663.93</v>
      </c>
      <c r="F49" s="58">
        <f>F52+F53</f>
        <v>96308.73</v>
      </c>
      <c r="G49" s="53">
        <f t="shared" si="1"/>
        <v>0.9963254132125603</v>
      </c>
    </row>
    <row r="50" spans="1:7" s="138" customFormat="1" ht="15" customHeight="1">
      <c r="A50" s="240"/>
      <c r="B50" s="240"/>
      <c r="C50" s="341"/>
      <c r="D50" s="87" t="s">
        <v>144</v>
      </c>
      <c r="E50" s="59">
        <f>E52+E53+E54</f>
        <v>96663.93</v>
      </c>
      <c r="F50" s="59">
        <f>F52+F53</f>
        <v>96308.73</v>
      </c>
      <c r="G50" s="54">
        <f t="shared" si="1"/>
        <v>0.9963254132125603</v>
      </c>
    </row>
    <row r="51" spans="1:7" s="138" customFormat="1" ht="15" customHeight="1">
      <c r="A51" s="240"/>
      <c r="B51" s="240"/>
      <c r="C51" s="341"/>
      <c r="D51" s="207" t="s">
        <v>145</v>
      </c>
      <c r="E51" s="60"/>
      <c r="F51" s="60"/>
      <c r="G51" s="54"/>
    </row>
    <row r="52" spans="1:7" s="138" customFormat="1" ht="15" customHeight="1">
      <c r="A52" s="240"/>
      <c r="B52" s="240"/>
      <c r="C52" s="341"/>
      <c r="D52" s="207" t="s">
        <v>146</v>
      </c>
      <c r="E52" s="36">
        <v>31663.93</v>
      </c>
      <c r="F52" s="36">
        <f>96308.73-F53</f>
        <v>31559.729999999996</v>
      </c>
      <c r="G52" s="54">
        <f t="shared" si="1"/>
        <v>0.9967091892888847</v>
      </c>
    </row>
    <row r="53" spans="1:7" s="138" customFormat="1" ht="15" customHeight="1">
      <c r="A53" s="240"/>
      <c r="B53" s="240"/>
      <c r="C53" s="341"/>
      <c r="D53" s="207" t="s">
        <v>147</v>
      </c>
      <c r="E53" s="61">
        <v>65000</v>
      </c>
      <c r="F53" s="61">
        <f>15000+49749</f>
        <v>64749</v>
      </c>
      <c r="G53" s="54">
        <f t="shared" si="1"/>
        <v>0.9961384615384615</v>
      </c>
    </row>
    <row r="54" spans="1:7" s="138" customFormat="1" ht="15" customHeight="1">
      <c r="A54" s="240"/>
      <c r="B54" s="240"/>
      <c r="C54" s="341"/>
      <c r="D54" s="207" t="s">
        <v>148</v>
      </c>
      <c r="E54" s="59"/>
      <c r="F54" s="59">
        <f aca="true" t="shared" si="2" ref="E54:F57">SUM(G54:H54)</f>
        <v>0</v>
      </c>
      <c r="G54" s="54">
        <v>0</v>
      </c>
    </row>
    <row r="55" spans="1:7" s="138" customFormat="1" ht="22.5" customHeight="1">
      <c r="A55" s="240"/>
      <c r="B55" s="240"/>
      <c r="C55" s="341"/>
      <c r="D55" s="207" t="s">
        <v>150</v>
      </c>
      <c r="E55" s="59">
        <f t="shared" si="2"/>
        <v>0</v>
      </c>
      <c r="F55" s="59">
        <f t="shared" si="2"/>
        <v>0</v>
      </c>
      <c r="G55" s="54">
        <v>0</v>
      </c>
    </row>
    <row r="56" spans="1:7" s="138" customFormat="1" ht="23.25" customHeight="1">
      <c r="A56" s="240"/>
      <c r="B56" s="240"/>
      <c r="C56" s="341"/>
      <c r="D56" s="87" t="s">
        <v>151</v>
      </c>
      <c r="E56" s="59"/>
      <c r="F56" s="59">
        <f t="shared" si="2"/>
        <v>0</v>
      </c>
      <c r="G56" s="54">
        <v>0</v>
      </c>
    </row>
    <row r="57" spans="1:7" s="138" customFormat="1" ht="15" customHeight="1">
      <c r="A57" s="240"/>
      <c r="B57" s="240"/>
      <c r="C57" s="342"/>
      <c r="D57" s="87" t="s">
        <v>152</v>
      </c>
      <c r="E57" s="59">
        <f t="shared" si="2"/>
        <v>0</v>
      </c>
      <c r="F57" s="59">
        <f t="shared" si="2"/>
        <v>0</v>
      </c>
      <c r="G57" s="54">
        <v>0</v>
      </c>
    </row>
    <row r="58" spans="1:7" s="138" customFormat="1" ht="14.25">
      <c r="A58" s="337" t="s">
        <v>59</v>
      </c>
      <c r="B58" s="337" t="s">
        <v>127</v>
      </c>
      <c r="C58" s="338" t="s">
        <v>128</v>
      </c>
      <c r="D58" s="130" t="s">
        <v>56</v>
      </c>
      <c r="E58" s="12">
        <f>E59</f>
        <v>8926.599999999999</v>
      </c>
      <c r="F58" s="12">
        <f>F59</f>
        <v>8897.599999999999</v>
      </c>
      <c r="G58" s="53">
        <f t="shared" si="1"/>
        <v>0.9967512826832164</v>
      </c>
    </row>
    <row r="59" spans="1:7" s="138" customFormat="1" ht="14.25">
      <c r="A59" s="337"/>
      <c r="B59" s="337"/>
      <c r="C59" s="338"/>
      <c r="D59" s="154" t="s">
        <v>154</v>
      </c>
      <c r="E59" s="13">
        <f>E61+E62</f>
        <v>8926.599999999999</v>
      </c>
      <c r="F59" s="13">
        <f>F61+F62</f>
        <v>8897.599999999999</v>
      </c>
      <c r="G59" s="54">
        <f t="shared" si="1"/>
        <v>0.9967512826832164</v>
      </c>
    </row>
    <row r="60" spans="1:7" s="138" customFormat="1" ht="14.25">
      <c r="A60" s="337"/>
      <c r="B60" s="337"/>
      <c r="C60" s="338"/>
      <c r="D60" s="209" t="s">
        <v>145</v>
      </c>
      <c r="E60" s="13"/>
      <c r="F60" s="13"/>
      <c r="G60" s="54"/>
    </row>
    <row r="61" spans="1:7" s="138" customFormat="1" ht="21">
      <c r="A61" s="337"/>
      <c r="B61" s="337"/>
      <c r="C61" s="339"/>
      <c r="D61" s="209" t="s">
        <v>155</v>
      </c>
      <c r="E61" s="13">
        <v>8918.8</v>
      </c>
      <c r="F61" s="13">
        <v>8889.8</v>
      </c>
      <c r="G61" s="54">
        <f t="shared" si="1"/>
        <v>0.9967484414943715</v>
      </c>
    </row>
    <row r="62" spans="1:7" s="138" customFormat="1" ht="14.25">
      <c r="A62" s="337"/>
      <c r="B62" s="337"/>
      <c r="C62" s="339"/>
      <c r="D62" s="208" t="s">
        <v>148</v>
      </c>
      <c r="E62" s="62">
        <v>7.8</v>
      </c>
      <c r="F62" s="62">
        <v>7.8</v>
      </c>
      <c r="G62" s="54">
        <f t="shared" si="1"/>
        <v>1</v>
      </c>
    </row>
    <row r="63" spans="5:7" ht="14.25">
      <c r="E63" s="55"/>
      <c r="F63" s="55"/>
      <c r="G63" s="55"/>
    </row>
    <row r="65" spans="1:2" ht="14.25">
      <c r="A65" s="44"/>
      <c r="B65" s="44"/>
    </row>
  </sheetData>
  <sheetProtection/>
  <mergeCells count="30">
    <mergeCell ref="A7:A16"/>
    <mergeCell ref="B7:B16"/>
    <mergeCell ref="C7:C16"/>
    <mergeCell ref="C21:C30"/>
    <mergeCell ref="A40:A48"/>
    <mergeCell ref="A17:A20"/>
    <mergeCell ref="B17:B20"/>
    <mergeCell ref="C17:C20"/>
    <mergeCell ref="A21:A30"/>
    <mergeCell ref="B21:B30"/>
    <mergeCell ref="A31:A39"/>
    <mergeCell ref="A1:G1"/>
    <mergeCell ref="E4:F4"/>
    <mergeCell ref="G4:G6"/>
    <mergeCell ref="A2:G2"/>
    <mergeCell ref="F5:F6"/>
    <mergeCell ref="A4:B5"/>
    <mergeCell ref="C4:C6"/>
    <mergeCell ref="D4:D6"/>
    <mergeCell ref="E5:E6"/>
    <mergeCell ref="A58:A62"/>
    <mergeCell ref="B58:B62"/>
    <mergeCell ref="C58:C62"/>
    <mergeCell ref="A49:A57"/>
    <mergeCell ref="B49:B57"/>
    <mergeCell ref="C49:C57"/>
    <mergeCell ref="B40:B48"/>
    <mergeCell ref="C40:C48"/>
    <mergeCell ref="B31:B39"/>
    <mergeCell ref="C31:C39"/>
  </mergeCells>
  <printOptions/>
  <pageMargins left="0.3937007874015748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T22" sqref="T22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140625" style="0" customWidth="1"/>
    <col min="5" max="5" width="33.28125" style="0" customWidth="1"/>
    <col min="6" max="6" width="11.00390625" style="0" customWidth="1"/>
    <col min="7" max="11" width="10.7109375" style="0" customWidth="1"/>
    <col min="17" max="17" width="7.57421875" style="0" customWidth="1"/>
  </cols>
  <sheetData>
    <row r="1" spans="1:11" s="4" customFormat="1" ht="36.75" customHeight="1">
      <c r="A1" s="358" t="s">
        <v>175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s="4" customFormat="1" ht="36.75" customHeight="1">
      <c r="A2" s="358" t="s">
        <v>463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s="4" customFormat="1" ht="13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63" customHeight="1">
      <c r="A4" s="360" t="s">
        <v>40</v>
      </c>
      <c r="B4" s="360"/>
      <c r="C4" s="294" t="s">
        <v>50</v>
      </c>
      <c r="D4" s="294" t="s">
        <v>160</v>
      </c>
      <c r="E4" s="294" t="s">
        <v>161</v>
      </c>
      <c r="F4" s="294" t="s">
        <v>162</v>
      </c>
      <c r="G4" s="294" t="s">
        <v>176</v>
      </c>
      <c r="H4" s="294" t="s">
        <v>177</v>
      </c>
      <c r="I4" s="294" t="s">
        <v>178</v>
      </c>
      <c r="J4" s="294" t="s">
        <v>179</v>
      </c>
      <c r="K4" s="294" t="s">
        <v>180</v>
      </c>
    </row>
    <row r="5" spans="1:11" ht="14.25">
      <c r="A5" s="5" t="s">
        <v>45</v>
      </c>
      <c r="B5" s="5" t="s">
        <v>46</v>
      </c>
      <c r="C5" s="294"/>
      <c r="D5" s="294"/>
      <c r="E5" s="294"/>
      <c r="F5" s="294"/>
      <c r="G5" s="294"/>
      <c r="H5" s="294"/>
      <c r="I5" s="294"/>
      <c r="J5" s="294"/>
      <c r="K5" s="294"/>
    </row>
    <row r="6" spans="1:11" ht="16.5" customHeight="1">
      <c r="A6" s="63" t="s">
        <v>59</v>
      </c>
      <c r="B6" s="63" t="s">
        <v>60</v>
      </c>
      <c r="C6" s="64"/>
      <c r="D6" s="355" t="s">
        <v>163</v>
      </c>
      <c r="E6" s="355"/>
      <c r="F6" s="355"/>
      <c r="G6" s="65"/>
      <c r="H6" s="65"/>
      <c r="I6" s="64"/>
      <c r="J6" s="64"/>
      <c r="K6" s="64"/>
    </row>
    <row r="7" spans="1:11" ht="27.75" customHeight="1">
      <c r="A7" s="353" t="s">
        <v>164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ht="26.25" customHeight="1">
      <c r="A8" s="77" t="s">
        <v>59</v>
      </c>
      <c r="B8" s="63" t="s">
        <v>72</v>
      </c>
      <c r="C8" s="80"/>
      <c r="D8" s="356" t="s">
        <v>165</v>
      </c>
      <c r="E8" s="356"/>
      <c r="F8" s="356"/>
      <c r="G8" s="356"/>
      <c r="H8" s="356"/>
      <c r="I8" s="356"/>
      <c r="J8" s="356"/>
      <c r="K8" s="356"/>
    </row>
    <row r="9" spans="1:11" ht="17.25" customHeight="1">
      <c r="A9" s="350" t="s">
        <v>59</v>
      </c>
      <c r="B9" s="350" t="s">
        <v>72</v>
      </c>
      <c r="C9" s="350" t="s">
        <v>77</v>
      </c>
      <c r="D9" s="354" t="s">
        <v>166</v>
      </c>
      <c r="E9" s="66" t="s">
        <v>167</v>
      </c>
      <c r="F9" s="67" t="s">
        <v>168</v>
      </c>
      <c r="G9" s="67">
        <v>1</v>
      </c>
      <c r="H9" s="67">
        <v>1</v>
      </c>
      <c r="I9" s="67">
        <v>1</v>
      </c>
      <c r="J9" s="67">
        <v>1</v>
      </c>
      <c r="K9" s="67">
        <v>1</v>
      </c>
    </row>
    <row r="10" spans="1:20" ht="21">
      <c r="A10" s="350"/>
      <c r="B10" s="350"/>
      <c r="C10" s="350"/>
      <c r="D10" s="354"/>
      <c r="E10" s="19" t="s">
        <v>169</v>
      </c>
      <c r="F10" s="68" t="s">
        <v>170</v>
      </c>
      <c r="G10" s="23">
        <f>245-25.5</f>
        <v>219.5</v>
      </c>
      <c r="H10" s="23">
        <f>245-25.5</f>
        <v>219.5</v>
      </c>
      <c r="I10" s="23">
        <v>219.5</v>
      </c>
      <c r="J10" s="79">
        <f>H10/G10</f>
        <v>1</v>
      </c>
      <c r="K10" s="79">
        <f>I10/H10</f>
        <v>1</v>
      </c>
      <c r="L10" s="69"/>
      <c r="M10" s="70"/>
      <c r="N10" s="70"/>
      <c r="O10" s="70"/>
      <c r="P10" s="70"/>
      <c r="Q10" s="70"/>
      <c r="R10" s="70"/>
      <c r="S10" s="70"/>
      <c r="T10" s="70"/>
    </row>
    <row r="11" spans="1:17" ht="14.25">
      <c r="A11" s="350" t="s">
        <v>59</v>
      </c>
      <c r="B11" s="350" t="s">
        <v>72</v>
      </c>
      <c r="C11" s="350" t="s">
        <v>77</v>
      </c>
      <c r="D11" s="354" t="s">
        <v>171</v>
      </c>
      <c r="E11" s="66" t="s">
        <v>167</v>
      </c>
      <c r="F11" s="68" t="s">
        <v>168</v>
      </c>
      <c r="G11" s="71">
        <v>1</v>
      </c>
      <c r="H11" s="71">
        <v>1</v>
      </c>
      <c r="I11" s="71">
        <v>1</v>
      </c>
      <c r="J11" s="71">
        <v>1</v>
      </c>
      <c r="K11" s="71">
        <v>1</v>
      </c>
      <c r="L11" s="72"/>
      <c r="M11" s="72"/>
      <c r="N11" s="73"/>
      <c r="O11" s="73"/>
      <c r="P11" s="74"/>
      <c r="Q11" s="75"/>
    </row>
    <row r="12" spans="1:18" ht="21">
      <c r="A12" s="350"/>
      <c r="B12" s="350"/>
      <c r="C12" s="350"/>
      <c r="D12" s="354"/>
      <c r="E12" s="19" t="s">
        <v>169</v>
      </c>
      <c r="F12" s="68" t="s">
        <v>170</v>
      </c>
      <c r="G12" s="24">
        <v>288</v>
      </c>
      <c r="H12" s="24">
        <v>288</v>
      </c>
      <c r="I12" s="24">
        <v>288</v>
      </c>
      <c r="J12" s="79">
        <f>H12/G12</f>
        <v>1</v>
      </c>
      <c r="K12" s="79">
        <f>I12/H12</f>
        <v>1</v>
      </c>
      <c r="L12" s="72">
        <v>1.045</v>
      </c>
      <c r="M12" s="76"/>
      <c r="N12" s="76"/>
      <c r="O12" s="76"/>
      <c r="P12" s="76"/>
      <c r="Q12" s="76"/>
      <c r="R12" s="76"/>
    </row>
    <row r="13" spans="1:11" ht="14.25">
      <c r="A13" s="77" t="s">
        <v>59</v>
      </c>
      <c r="B13" s="77" t="s">
        <v>75</v>
      </c>
      <c r="C13" s="78"/>
      <c r="D13" s="351" t="s">
        <v>172</v>
      </c>
      <c r="E13" s="357"/>
      <c r="F13" s="357"/>
      <c r="G13" s="78"/>
      <c r="H13" s="78"/>
      <c r="I13" s="78"/>
      <c r="J13" s="78"/>
      <c r="K13" s="78"/>
    </row>
    <row r="14" spans="1:11" ht="15" customHeight="1">
      <c r="A14" s="353" t="s">
        <v>164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</row>
    <row r="15" spans="1:11" ht="14.25">
      <c r="A15" s="77" t="s">
        <v>59</v>
      </c>
      <c r="B15" s="77" t="s">
        <v>102</v>
      </c>
      <c r="C15" s="78"/>
      <c r="D15" s="351" t="s">
        <v>173</v>
      </c>
      <c r="E15" s="351"/>
      <c r="F15" s="351"/>
      <c r="G15" s="78"/>
      <c r="H15" s="78"/>
      <c r="I15" s="78"/>
      <c r="J15" s="78"/>
      <c r="K15" s="78"/>
    </row>
    <row r="16" spans="1:11" ht="14.25">
      <c r="A16" s="353" t="s">
        <v>164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</row>
    <row r="17" spans="1:11" ht="25.5" customHeight="1">
      <c r="A17" s="77" t="s">
        <v>59</v>
      </c>
      <c r="B17" s="77" t="s">
        <v>119</v>
      </c>
      <c r="C17" s="78"/>
      <c r="D17" s="352" t="s">
        <v>174</v>
      </c>
      <c r="E17" s="352"/>
      <c r="F17" s="352"/>
      <c r="G17" s="78"/>
      <c r="H17" s="78"/>
      <c r="I17" s="78"/>
      <c r="J17" s="78"/>
      <c r="K17" s="78"/>
    </row>
    <row r="18" spans="1:11" ht="14.25">
      <c r="A18" s="353" t="s">
        <v>164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ht="14.25">
      <c r="A19" s="77" t="s">
        <v>59</v>
      </c>
      <c r="B19" s="77" t="s">
        <v>127</v>
      </c>
      <c r="C19" s="78"/>
      <c r="D19" s="351" t="s">
        <v>181</v>
      </c>
      <c r="E19" s="351"/>
      <c r="F19" s="351"/>
      <c r="G19" s="78"/>
      <c r="H19" s="78"/>
      <c r="I19" s="78"/>
      <c r="J19" s="78"/>
      <c r="K19" s="78"/>
    </row>
    <row r="20" spans="1:11" ht="14.25">
      <c r="A20" s="353" t="s">
        <v>164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3" spans="1:2" ht="14.25">
      <c r="A23" s="44"/>
      <c r="B23" s="44"/>
    </row>
  </sheetData>
  <sheetProtection/>
  <mergeCells count="31">
    <mergeCell ref="A1:K1"/>
    <mergeCell ref="A4:B4"/>
    <mergeCell ref="C4:C5"/>
    <mergeCell ref="D4:D5"/>
    <mergeCell ref="E4:E5"/>
    <mergeCell ref="F4:F5"/>
    <mergeCell ref="A2:K2"/>
    <mergeCell ref="K4:K5"/>
    <mergeCell ref="A20:K20"/>
    <mergeCell ref="A11:A12"/>
    <mergeCell ref="B11:B12"/>
    <mergeCell ref="C11:C12"/>
    <mergeCell ref="D11:D12"/>
    <mergeCell ref="D13:F13"/>
    <mergeCell ref="A14:K14"/>
    <mergeCell ref="A16:K16"/>
    <mergeCell ref="D6:F6"/>
    <mergeCell ref="A7:K7"/>
    <mergeCell ref="D8:K8"/>
    <mergeCell ref="J4:J5"/>
    <mergeCell ref="G4:G5"/>
    <mergeCell ref="I4:I5"/>
    <mergeCell ref="H4:H5"/>
    <mergeCell ref="A18:K18"/>
    <mergeCell ref="D19:F19"/>
    <mergeCell ref="B9:B10"/>
    <mergeCell ref="D9:D10"/>
    <mergeCell ref="A9:A10"/>
    <mergeCell ref="D15:F15"/>
    <mergeCell ref="C9:C10"/>
    <mergeCell ref="D17:F1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zoomScale="148" zoomScaleNormal="148" zoomScalePageLayoutView="0" workbookViewId="0" topLeftCell="A113">
      <selection activeCell="L110" sqref="L110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7109375" style="0" customWidth="1"/>
    <col min="5" max="5" width="40.140625" style="0" customWidth="1"/>
    <col min="6" max="6" width="15.8515625" style="0" customWidth="1"/>
    <col min="7" max="8" width="9.57421875" style="0" customWidth="1"/>
    <col min="9" max="9" width="28.7109375" style="0" customWidth="1"/>
    <col min="10" max="10" width="16.8515625" style="44" customWidth="1"/>
    <col min="11" max="11" width="17.28125" style="0" customWidth="1"/>
  </cols>
  <sheetData>
    <row r="1" ht="14.25">
      <c r="K1" s="147" t="s">
        <v>439</v>
      </c>
    </row>
    <row r="2" spans="1:11" s="81" customFormat="1" ht="27" customHeight="1">
      <c r="A2" s="358" t="s">
        <v>326</v>
      </c>
      <c r="B2" s="373"/>
      <c r="C2" s="373"/>
      <c r="D2" s="373"/>
      <c r="E2" s="373"/>
      <c r="F2" s="373"/>
      <c r="G2" s="373"/>
      <c r="H2" s="373"/>
      <c r="I2" s="373"/>
      <c r="J2" s="373"/>
      <c r="K2" s="374"/>
    </row>
    <row r="3" spans="1:11" s="81" customFormat="1" ht="27.75" customHeight="1">
      <c r="A3" s="375" t="s">
        <v>433</v>
      </c>
      <c r="B3" s="376"/>
      <c r="C3" s="376"/>
      <c r="D3" s="376"/>
      <c r="E3" s="376"/>
      <c r="F3" s="376"/>
      <c r="G3" s="376"/>
      <c r="H3" s="376"/>
      <c r="I3" s="376"/>
      <c r="J3" s="376"/>
      <c r="K3" s="377"/>
    </row>
    <row r="4" spans="1:11" ht="37.5" customHeight="1">
      <c r="A4" s="364" t="s">
        <v>40</v>
      </c>
      <c r="B4" s="364"/>
      <c r="C4" s="364"/>
      <c r="D4" s="364"/>
      <c r="E4" s="364" t="s">
        <v>182</v>
      </c>
      <c r="F4" s="364" t="s">
        <v>42</v>
      </c>
      <c r="G4" s="364" t="s">
        <v>183</v>
      </c>
      <c r="H4" s="364" t="s">
        <v>184</v>
      </c>
      <c r="I4" s="364" t="s">
        <v>185</v>
      </c>
      <c r="J4" s="364" t="s">
        <v>186</v>
      </c>
      <c r="K4" s="364" t="s">
        <v>187</v>
      </c>
    </row>
    <row r="5" spans="1:11" ht="18.75" customHeight="1">
      <c r="A5" s="82" t="s">
        <v>45</v>
      </c>
      <c r="B5" s="82" t="s">
        <v>46</v>
      </c>
      <c r="C5" s="82" t="s">
        <v>47</v>
      </c>
      <c r="D5" s="82" t="s">
        <v>48</v>
      </c>
      <c r="E5" s="364"/>
      <c r="F5" s="364"/>
      <c r="G5" s="364"/>
      <c r="H5" s="364"/>
      <c r="I5" s="364"/>
      <c r="J5" s="364"/>
      <c r="K5" s="364"/>
    </row>
    <row r="6" spans="1:11" ht="18.75" customHeight="1">
      <c r="A6" s="97" t="s">
        <v>59</v>
      </c>
      <c r="B6" s="97" t="s">
        <v>60</v>
      </c>
      <c r="C6" s="98"/>
      <c r="D6" s="98"/>
      <c r="E6" s="392" t="s">
        <v>163</v>
      </c>
      <c r="F6" s="393"/>
      <c r="G6" s="393"/>
      <c r="H6" s="393"/>
      <c r="I6" s="393"/>
      <c r="J6" s="317"/>
      <c r="K6" s="318"/>
    </row>
    <row r="7" spans="1:11" ht="36" customHeight="1">
      <c r="A7" s="93" t="s">
        <v>59</v>
      </c>
      <c r="B7" s="93" t="s">
        <v>60</v>
      </c>
      <c r="C7" s="93" t="s">
        <v>62</v>
      </c>
      <c r="D7" s="93"/>
      <c r="E7" s="94" t="s">
        <v>63</v>
      </c>
      <c r="F7" s="385" t="s">
        <v>324</v>
      </c>
      <c r="G7" s="96" t="s">
        <v>263</v>
      </c>
      <c r="H7" s="82"/>
      <c r="I7" s="383" t="s">
        <v>344</v>
      </c>
      <c r="J7" s="365" t="s">
        <v>436</v>
      </c>
      <c r="K7" s="365" t="s">
        <v>440</v>
      </c>
    </row>
    <row r="8" spans="1:11" ht="24" customHeight="1">
      <c r="A8" s="93" t="s">
        <v>59</v>
      </c>
      <c r="B8" s="93" t="s">
        <v>60</v>
      </c>
      <c r="C8" s="93" t="s">
        <v>62</v>
      </c>
      <c r="D8" s="93">
        <v>1</v>
      </c>
      <c r="E8" s="94" t="s">
        <v>327</v>
      </c>
      <c r="F8" s="390"/>
      <c r="G8" s="96" t="s">
        <v>263</v>
      </c>
      <c r="H8" s="82"/>
      <c r="I8" s="394"/>
      <c r="J8" s="366"/>
      <c r="K8" s="366"/>
    </row>
    <row r="9" spans="1:11" ht="42" customHeight="1">
      <c r="A9" s="93" t="s">
        <v>59</v>
      </c>
      <c r="B9" s="93" t="s">
        <v>60</v>
      </c>
      <c r="C9" s="93" t="s">
        <v>62</v>
      </c>
      <c r="D9" s="93">
        <v>2</v>
      </c>
      <c r="E9" s="94" t="s">
        <v>328</v>
      </c>
      <c r="F9" s="390"/>
      <c r="G9" s="96" t="s">
        <v>263</v>
      </c>
      <c r="H9" s="82"/>
      <c r="I9" s="394"/>
      <c r="J9" s="366"/>
      <c r="K9" s="366"/>
    </row>
    <row r="10" spans="1:11" ht="48.75" customHeight="1">
      <c r="A10" s="93" t="s">
        <v>59</v>
      </c>
      <c r="B10" s="93" t="s">
        <v>60</v>
      </c>
      <c r="C10" s="93" t="s">
        <v>62</v>
      </c>
      <c r="D10" s="93">
        <v>3</v>
      </c>
      <c r="E10" s="94" t="s">
        <v>66</v>
      </c>
      <c r="F10" s="391"/>
      <c r="G10" s="96" t="s">
        <v>263</v>
      </c>
      <c r="H10" s="112"/>
      <c r="I10" s="394"/>
      <c r="J10" s="366"/>
      <c r="K10" s="366"/>
    </row>
    <row r="11" spans="1:11" ht="39" customHeight="1">
      <c r="A11" s="16" t="s">
        <v>59</v>
      </c>
      <c r="B11" s="16" t="s">
        <v>60</v>
      </c>
      <c r="C11" s="16" t="s">
        <v>67</v>
      </c>
      <c r="D11" s="16"/>
      <c r="E11" s="90" t="s">
        <v>329</v>
      </c>
      <c r="F11" s="385" t="s">
        <v>324</v>
      </c>
      <c r="G11" s="92" t="s">
        <v>263</v>
      </c>
      <c r="H11" s="99"/>
      <c r="I11" s="383" t="s">
        <v>345</v>
      </c>
      <c r="J11" s="365" t="s">
        <v>436</v>
      </c>
      <c r="K11" s="365" t="s">
        <v>440</v>
      </c>
    </row>
    <row r="12" spans="1:11" ht="16.5" customHeight="1">
      <c r="A12" s="93" t="s">
        <v>59</v>
      </c>
      <c r="B12" s="93" t="s">
        <v>60</v>
      </c>
      <c r="C12" s="93" t="s">
        <v>67</v>
      </c>
      <c r="D12" s="93">
        <v>1</v>
      </c>
      <c r="E12" s="94" t="s">
        <v>330</v>
      </c>
      <c r="F12" s="390"/>
      <c r="G12" s="96" t="s">
        <v>263</v>
      </c>
      <c r="H12" s="112"/>
      <c r="I12" s="394"/>
      <c r="J12" s="366"/>
      <c r="K12" s="366"/>
    </row>
    <row r="13" spans="1:11" ht="18.75" customHeight="1">
      <c r="A13" s="93" t="s">
        <v>59</v>
      </c>
      <c r="B13" s="93" t="s">
        <v>60</v>
      </c>
      <c r="C13" s="93" t="s">
        <v>67</v>
      </c>
      <c r="D13" s="93">
        <v>2</v>
      </c>
      <c r="E13" s="94" t="s">
        <v>331</v>
      </c>
      <c r="F13" s="390"/>
      <c r="G13" s="96" t="s">
        <v>263</v>
      </c>
      <c r="H13" s="99"/>
      <c r="I13" s="394"/>
      <c r="J13" s="366"/>
      <c r="K13" s="366"/>
    </row>
    <row r="14" spans="1:11" ht="23.25" customHeight="1">
      <c r="A14" s="93" t="s">
        <v>59</v>
      </c>
      <c r="B14" s="93" t="s">
        <v>60</v>
      </c>
      <c r="C14" s="93" t="s">
        <v>67</v>
      </c>
      <c r="D14" s="93">
        <v>3</v>
      </c>
      <c r="E14" s="94" t="s">
        <v>332</v>
      </c>
      <c r="F14" s="391"/>
      <c r="G14" s="96" t="s">
        <v>263</v>
      </c>
      <c r="H14" s="99"/>
      <c r="I14" s="394"/>
      <c r="J14" s="366"/>
      <c r="K14" s="366"/>
    </row>
    <row r="15" spans="1:11" ht="51" customHeight="1">
      <c r="A15" s="16" t="s">
        <v>59</v>
      </c>
      <c r="B15" s="16" t="s">
        <v>60</v>
      </c>
      <c r="C15" s="16" t="s">
        <v>100</v>
      </c>
      <c r="D15" s="16"/>
      <c r="E15" s="90" t="s">
        <v>333</v>
      </c>
      <c r="F15" s="91" t="s">
        <v>324</v>
      </c>
      <c r="G15" s="92" t="s">
        <v>263</v>
      </c>
      <c r="H15" s="92">
        <v>2015</v>
      </c>
      <c r="I15" s="90" t="s">
        <v>346</v>
      </c>
      <c r="J15" s="113" t="s">
        <v>441</v>
      </c>
      <c r="K15" s="115" t="s">
        <v>436</v>
      </c>
    </row>
    <row r="16" spans="1:11" ht="46.5" customHeight="1">
      <c r="A16" s="93" t="s">
        <v>59</v>
      </c>
      <c r="B16" s="93" t="s">
        <v>60</v>
      </c>
      <c r="C16" s="93" t="s">
        <v>65</v>
      </c>
      <c r="D16" s="93"/>
      <c r="E16" s="94" t="s">
        <v>334</v>
      </c>
      <c r="F16" s="95" t="s">
        <v>324</v>
      </c>
      <c r="G16" s="96" t="s">
        <v>263</v>
      </c>
      <c r="H16" s="92">
        <v>2015</v>
      </c>
      <c r="I16" s="94" t="s">
        <v>347</v>
      </c>
      <c r="J16" s="113" t="s">
        <v>442</v>
      </c>
      <c r="K16" s="115" t="s">
        <v>436</v>
      </c>
    </row>
    <row r="17" spans="1:11" ht="42.75" customHeight="1">
      <c r="A17" s="16" t="s">
        <v>59</v>
      </c>
      <c r="B17" s="16" t="s">
        <v>60</v>
      </c>
      <c r="C17" s="16" t="s">
        <v>78</v>
      </c>
      <c r="D17" s="16"/>
      <c r="E17" s="90" t="s">
        <v>335</v>
      </c>
      <c r="F17" s="91" t="s">
        <v>324</v>
      </c>
      <c r="G17" s="92" t="s">
        <v>263</v>
      </c>
      <c r="H17" s="92">
        <v>2015</v>
      </c>
      <c r="I17" s="90" t="s">
        <v>348</v>
      </c>
      <c r="J17" s="113" t="s">
        <v>443</v>
      </c>
      <c r="K17" s="115" t="s">
        <v>436</v>
      </c>
    </row>
    <row r="18" spans="1:11" ht="57" customHeight="1">
      <c r="A18" s="93" t="s">
        <v>59</v>
      </c>
      <c r="B18" s="93" t="s">
        <v>60</v>
      </c>
      <c r="C18" s="93" t="s">
        <v>74</v>
      </c>
      <c r="D18" s="93"/>
      <c r="E18" s="94" t="s">
        <v>336</v>
      </c>
      <c r="F18" s="95" t="s">
        <v>324</v>
      </c>
      <c r="G18" s="96" t="s">
        <v>263</v>
      </c>
      <c r="H18" s="92">
        <v>2015</v>
      </c>
      <c r="I18" s="94" t="s">
        <v>349</v>
      </c>
      <c r="J18" s="114" t="s">
        <v>444</v>
      </c>
      <c r="K18" s="148" t="s">
        <v>436</v>
      </c>
    </row>
    <row r="19" spans="1:11" ht="60.75" customHeight="1">
      <c r="A19" s="93" t="s">
        <v>59</v>
      </c>
      <c r="B19" s="93" t="s">
        <v>60</v>
      </c>
      <c r="C19" s="93" t="s">
        <v>59</v>
      </c>
      <c r="D19" s="93"/>
      <c r="E19" s="94" t="s">
        <v>337</v>
      </c>
      <c r="F19" s="95" t="s">
        <v>324</v>
      </c>
      <c r="G19" s="96" t="s">
        <v>263</v>
      </c>
      <c r="H19" s="92">
        <v>2015</v>
      </c>
      <c r="I19" s="94" t="s">
        <v>350</v>
      </c>
      <c r="J19" s="114" t="s">
        <v>445</v>
      </c>
      <c r="K19" s="148" t="s">
        <v>436</v>
      </c>
    </row>
    <row r="20" spans="1:11" ht="49.5" customHeight="1">
      <c r="A20" s="93" t="s">
        <v>59</v>
      </c>
      <c r="B20" s="93" t="s">
        <v>60</v>
      </c>
      <c r="C20" s="93" t="s">
        <v>84</v>
      </c>
      <c r="D20" s="93"/>
      <c r="E20" s="94" t="s">
        <v>338</v>
      </c>
      <c r="F20" s="95" t="s">
        <v>324</v>
      </c>
      <c r="G20" s="96" t="s">
        <v>263</v>
      </c>
      <c r="H20" s="92">
        <v>2015</v>
      </c>
      <c r="I20" s="94" t="s">
        <v>351</v>
      </c>
      <c r="J20" s="114" t="s">
        <v>446</v>
      </c>
      <c r="K20" s="148" t="s">
        <v>436</v>
      </c>
    </row>
    <row r="21" spans="1:11" ht="47.25" customHeight="1">
      <c r="A21" s="93" t="s">
        <v>59</v>
      </c>
      <c r="B21" s="93" t="s">
        <v>60</v>
      </c>
      <c r="C21" s="93" t="s">
        <v>86</v>
      </c>
      <c r="D21" s="93"/>
      <c r="E21" s="94" t="s">
        <v>339</v>
      </c>
      <c r="F21" s="95" t="s">
        <v>324</v>
      </c>
      <c r="G21" s="96" t="s">
        <v>263</v>
      </c>
      <c r="H21" s="92">
        <v>2015</v>
      </c>
      <c r="I21" s="94" t="s">
        <v>352</v>
      </c>
      <c r="J21" s="113" t="s">
        <v>447</v>
      </c>
      <c r="K21" s="115" t="s">
        <v>436</v>
      </c>
    </row>
    <row r="22" spans="1:11" ht="48.75" customHeight="1">
      <c r="A22" s="93" t="s">
        <v>59</v>
      </c>
      <c r="B22" s="93" t="s">
        <v>60</v>
      </c>
      <c r="C22" s="93">
        <v>10</v>
      </c>
      <c r="D22" s="93"/>
      <c r="E22" s="94" t="s">
        <v>340</v>
      </c>
      <c r="F22" s="95" t="s">
        <v>324</v>
      </c>
      <c r="G22" s="96" t="s">
        <v>263</v>
      </c>
      <c r="H22" s="99"/>
      <c r="I22" s="383" t="s">
        <v>353</v>
      </c>
      <c r="J22" s="365" t="s">
        <v>436</v>
      </c>
      <c r="K22" s="365" t="s">
        <v>440</v>
      </c>
    </row>
    <row r="23" spans="1:11" ht="48.75" customHeight="1">
      <c r="A23" s="93" t="s">
        <v>59</v>
      </c>
      <c r="B23" s="93" t="s">
        <v>60</v>
      </c>
      <c r="C23" s="93">
        <v>10</v>
      </c>
      <c r="D23" s="93">
        <v>1</v>
      </c>
      <c r="E23" s="94" t="s">
        <v>341</v>
      </c>
      <c r="F23" s="95" t="s">
        <v>324</v>
      </c>
      <c r="G23" s="96" t="s">
        <v>263</v>
      </c>
      <c r="H23" s="99"/>
      <c r="I23" s="394"/>
      <c r="J23" s="366"/>
      <c r="K23" s="366"/>
    </row>
    <row r="24" spans="1:11" ht="41.25" customHeight="1">
      <c r="A24" s="381" t="s">
        <v>59</v>
      </c>
      <c r="B24" s="381" t="s">
        <v>60</v>
      </c>
      <c r="C24" s="381">
        <v>10</v>
      </c>
      <c r="D24" s="381">
        <v>2</v>
      </c>
      <c r="E24" s="383" t="s">
        <v>342</v>
      </c>
      <c r="F24" s="385" t="s">
        <v>324</v>
      </c>
      <c r="G24" s="371" t="s">
        <v>263</v>
      </c>
      <c r="H24" s="387"/>
      <c r="I24" s="394"/>
      <c r="J24" s="366"/>
      <c r="K24" s="366"/>
    </row>
    <row r="25" spans="1:11" ht="4.5" customHeight="1">
      <c r="A25" s="382"/>
      <c r="B25" s="382"/>
      <c r="C25" s="382"/>
      <c r="D25" s="382"/>
      <c r="E25" s="384"/>
      <c r="F25" s="386"/>
      <c r="G25" s="372"/>
      <c r="H25" s="387"/>
      <c r="I25" s="384"/>
      <c r="J25" s="366"/>
      <c r="K25" s="366"/>
    </row>
    <row r="26" spans="1:11" ht="54.75" customHeight="1">
      <c r="A26" s="93" t="s">
        <v>59</v>
      </c>
      <c r="B26" s="93" t="s">
        <v>60</v>
      </c>
      <c r="C26" s="93">
        <v>11</v>
      </c>
      <c r="D26" s="93"/>
      <c r="E26" s="94" t="s">
        <v>343</v>
      </c>
      <c r="F26" s="95" t="s">
        <v>324</v>
      </c>
      <c r="G26" s="96" t="s">
        <v>263</v>
      </c>
      <c r="H26" s="150"/>
      <c r="I26" s="94" t="s">
        <v>344</v>
      </c>
      <c r="J26" s="114" t="s">
        <v>436</v>
      </c>
      <c r="K26" s="149" t="s">
        <v>448</v>
      </c>
    </row>
    <row r="27" spans="1:11" ht="27.75" customHeight="1">
      <c r="A27" s="121" t="s">
        <v>59</v>
      </c>
      <c r="B27" s="121" t="s">
        <v>72</v>
      </c>
      <c r="C27" s="121"/>
      <c r="D27" s="121"/>
      <c r="E27" s="151" t="s">
        <v>73</v>
      </c>
      <c r="F27" s="120"/>
      <c r="G27" s="120"/>
      <c r="H27" s="120"/>
      <c r="I27" s="120"/>
      <c r="J27" s="122"/>
      <c r="K27" s="122"/>
    </row>
    <row r="28" spans="1:11" ht="54.75" customHeight="1">
      <c r="A28" s="152" t="s">
        <v>59</v>
      </c>
      <c r="B28" s="152" t="s">
        <v>72</v>
      </c>
      <c r="C28" s="152" t="s">
        <v>74</v>
      </c>
      <c r="D28" s="152"/>
      <c r="E28" s="111" t="s">
        <v>423</v>
      </c>
      <c r="F28" s="27" t="s">
        <v>58</v>
      </c>
      <c r="G28" s="27" t="s">
        <v>191</v>
      </c>
      <c r="H28" s="27"/>
      <c r="I28" s="111" t="s">
        <v>424</v>
      </c>
      <c r="J28" s="153" t="s">
        <v>451</v>
      </c>
      <c r="K28" s="153"/>
    </row>
    <row r="29" spans="1:11" ht="54.75" customHeight="1">
      <c r="A29" s="118" t="s">
        <v>59</v>
      </c>
      <c r="B29" s="118" t="s">
        <v>72</v>
      </c>
      <c r="C29" s="118" t="s">
        <v>74</v>
      </c>
      <c r="D29" s="118" t="s">
        <v>60</v>
      </c>
      <c r="E29" s="26" t="s">
        <v>425</v>
      </c>
      <c r="F29" s="27" t="s">
        <v>58</v>
      </c>
      <c r="G29" s="27" t="s">
        <v>191</v>
      </c>
      <c r="H29" s="27">
        <v>2015</v>
      </c>
      <c r="I29" s="26" t="s">
        <v>426</v>
      </c>
      <c r="J29" s="27" t="s">
        <v>449</v>
      </c>
      <c r="K29" s="27"/>
    </row>
    <row r="30" spans="1:11" ht="76.5" customHeight="1">
      <c r="A30" s="118" t="s">
        <v>59</v>
      </c>
      <c r="B30" s="118" t="s">
        <v>72</v>
      </c>
      <c r="C30" s="118" t="s">
        <v>74</v>
      </c>
      <c r="D30" s="118" t="s">
        <v>72</v>
      </c>
      <c r="E30" s="26" t="s">
        <v>427</v>
      </c>
      <c r="F30" s="27" t="s">
        <v>58</v>
      </c>
      <c r="G30" s="27" t="s">
        <v>191</v>
      </c>
      <c r="H30" s="27">
        <v>2015</v>
      </c>
      <c r="I30" s="26" t="s">
        <v>428</v>
      </c>
      <c r="J30" s="27" t="s">
        <v>450</v>
      </c>
      <c r="K30" s="27"/>
    </row>
    <row r="31" spans="1:11" ht="54.75" customHeight="1">
      <c r="A31" s="118" t="s">
        <v>59</v>
      </c>
      <c r="B31" s="118" t="s">
        <v>72</v>
      </c>
      <c r="C31" s="118" t="s">
        <v>74</v>
      </c>
      <c r="D31" s="118" t="s">
        <v>75</v>
      </c>
      <c r="E31" s="85" t="s">
        <v>76</v>
      </c>
      <c r="F31" s="27" t="s">
        <v>58</v>
      </c>
      <c r="G31" s="27" t="s">
        <v>191</v>
      </c>
      <c r="H31" s="27"/>
      <c r="I31" s="84" t="s">
        <v>429</v>
      </c>
      <c r="J31" s="153" t="s">
        <v>451</v>
      </c>
      <c r="K31" s="27"/>
    </row>
    <row r="32" spans="1:11" ht="71.25" customHeight="1">
      <c r="A32" s="118" t="s">
        <v>59</v>
      </c>
      <c r="B32" s="118" t="s">
        <v>72</v>
      </c>
      <c r="C32" s="118" t="s">
        <v>74</v>
      </c>
      <c r="D32" s="118" t="s">
        <v>102</v>
      </c>
      <c r="E32" s="154" t="s">
        <v>82</v>
      </c>
      <c r="F32" s="27" t="s">
        <v>58</v>
      </c>
      <c r="G32" s="155" t="s">
        <v>198</v>
      </c>
      <c r="H32" s="161"/>
      <c r="I32" s="27" t="s">
        <v>430</v>
      </c>
      <c r="J32" s="162" t="s">
        <v>452</v>
      </c>
      <c r="K32" s="162"/>
    </row>
    <row r="33" spans="1:11" ht="15" customHeight="1">
      <c r="A33" s="116" t="s">
        <v>59</v>
      </c>
      <c r="B33" s="116" t="s">
        <v>75</v>
      </c>
      <c r="C33" s="116"/>
      <c r="D33" s="116"/>
      <c r="E33" s="397" t="s">
        <v>98</v>
      </c>
      <c r="F33" s="398"/>
      <c r="G33" s="398"/>
      <c r="H33" s="398"/>
      <c r="I33" s="398"/>
      <c r="J33" s="398"/>
      <c r="K33" s="399"/>
    </row>
    <row r="34" spans="1:11" s="138" customFormat="1" ht="26.25" customHeight="1">
      <c r="A34" s="118" t="s">
        <v>59</v>
      </c>
      <c r="B34" s="118" t="s">
        <v>75</v>
      </c>
      <c r="C34" s="118" t="s">
        <v>62</v>
      </c>
      <c r="D34" s="118"/>
      <c r="E34" s="26" t="s">
        <v>188</v>
      </c>
      <c r="F34" s="27"/>
      <c r="G34" s="27"/>
      <c r="H34" s="27"/>
      <c r="I34" s="26"/>
      <c r="J34" s="27"/>
      <c r="K34" s="27"/>
    </row>
    <row r="35" spans="1:11" s="138" customFormat="1" ht="75.75" customHeight="1">
      <c r="A35" s="118" t="s">
        <v>59</v>
      </c>
      <c r="B35" s="118" t="s">
        <v>75</v>
      </c>
      <c r="C35" s="118" t="s">
        <v>62</v>
      </c>
      <c r="D35" s="118" t="s">
        <v>60</v>
      </c>
      <c r="E35" s="26" t="s">
        <v>189</v>
      </c>
      <c r="F35" s="27" t="s">
        <v>190</v>
      </c>
      <c r="G35" s="163" t="s">
        <v>191</v>
      </c>
      <c r="H35" s="27"/>
      <c r="I35" s="26" t="s">
        <v>192</v>
      </c>
      <c r="J35" s="163" t="s">
        <v>453</v>
      </c>
      <c r="K35" s="27" t="s">
        <v>454</v>
      </c>
    </row>
    <row r="36" spans="1:11" ht="55.5" customHeight="1">
      <c r="A36" s="118" t="s">
        <v>59</v>
      </c>
      <c r="B36" s="118" t="s">
        <v>75</v>
      </c>
      <c r="C36" s="118" t="s">
        <v>62</v>
      </c>
      <c r="D36" s="118" t="s">
        <v>72</v>
      </c>
      <c r="E36" s="26" t="s">
        <v>193</v>
      </c>
      <c r="F36" s="27" t="s">
        <v>58</v>
      </c>
      <c r="G36" s="163" t="s">
        <v>191</v>
      </c>
      <c r="H36" s="27"/>
      <c r="I36" s="26" t="s">
        <v>194</v>
      </c>
      <c r="J36" s="27" t="s">
        <v>455</v>
      </c>
      <c r="K36" s="27" t="s">
        <v>440</v>
      </c>
    </row>
    <row r="37" spans="1:11" ht="66" customHeight="1">
      <c r="A37" s="118" t="s">
        <v>59</v>
      </c>
      <c r="B37" s="118" t="s">
        <v>75</v>
      </c>
      <c r="C37" s="118" t="s">
        <v>62</v>
      </c>
      <c r="D37" s="118" t="s">
        <v>75</v>
      </c>
      <c r="E37" s="85" t="s">
        <v>195</v>
      </c>
      <c r="F37" s="27" t="s">
        <v>196</v>
      </c>
      <c r="G37" s="163" t="s">
        <v>191</v>
      </c>
      <c r="H37" s="27"/>
      <c r="I37" s="84" t="s">
        <v>195</v>
      </c>
      <c r="J37" s="27" t="s">
        <v>455</v>
      </c>
      <c r="K37" s="27" t="s">
        <v>440</v>
      </c>
    </row>
    <row r="38" spans="1:11" ht="0.75" customHeight="1">
      <c r="A38" s="311" t="s">
        <v>59</v>
      </c>
      <c r="B38" s="311" t="s">
        <v>75</v>
      </c>
      <c r="C38" s="311" t="s">
        <v>62</v>
      </c>
      <c r="D38" s="311" t="s">
        <v>102</v>
      </c>
      <c r="E38" s="388" t="s">
        <v>197</v>
      </c>
      <c r="F38" s="260" t="s">
        <v>196</v>
      </c>
      <c r="G38" s="395" t="s">
        <v>198</v>
      </c>
      <c r="H38" s="161"/>
      <c r="I38" s="260" t="s">
        <v>199</v>
      </c>
      <c r="J38" s="27" t="s">
        <v>455</v>
      </c>
      <c r="K38" s="27" t="s">
        <v>440</v>
      </c>
    </row>
    <row r="39" spans="1:11" ht="63.75" customHeight="1">
      <c r="A39" s="158"/>
      <c r="B39" s="158"/>
      <c r="C39" s="158"/>
      <c r="D39" s="158"/>
      <c r="E39" s="389"/>
      <c r="F39" s="370"/>
      <c r="G39" s="396"/>
      <c r="H39" s="165"/>
      <c r="I39" s="370"/>
      <c r="J39" s="27" t="s">
        <v>455</v>
      </c>
      <c r="K39" s="27" t="s">
        <v>440</v>
      </c>
    </row>
    <row r="40" spans="1:11" ht="54">
      <c r="A40" s="118" t="s">
        <v>59</v>
      </c>
      <c r="B40" s="118" t="s">
        <v>75</v>
      </c>
      <c r="C40" s="118" t="s">
        <v>62</v>
      </c>
      <c r="D40" s="118" t="s">
        <v>119</v>
      </c>
      <c r="E40" s="85" t="s">
        <v>200</v>
      </c>
      <c r="F40" s="27" t="s">
        <v>196</v>
      </c>
      <c r="G40" s="166" t="s">
        <v>198</v>
      </c>
      <c r="H40" s="155"/>
      <c r="I40" s="84" t="s">
        <v>199</v>
      </c>
      <c r="J40" s="27" t="s">
        <v>455</v>
      </c>
      <c r="K40" s="27" t="s">
        <v>440</v>
      </c>
    </row>
    <row r="41" spans="1:11" ht="14.25">
      <c r="A41" s="118" t="s">
        <v>59</v>
      </c>
      <c r="B41" s="118" t="s">
        <v>75</v>
      </c>
      <c r="C41" s="119" t="s">
        <v>67</v>
      </c>
      <c r="D41" s="119"/>
      <c r="E41" s="167" t="s">
        <v>201</v>
      </c>
      <c r="F41" s="27"/>
      <c r="G41" s="164"/>
      <c r="H41" s="161"/>
      <c r="I41" s="168"/>
      <c r="J41" s="169"/>
      <c r="K41" s="27"/>
    </row>
    <row r="42" spans="1:11" ht="64.5">
      <c r="A42" s="118" t="s">
        <v>59</v>
      </c>
      <c r="B42" s="118" t="s">
        <v>75</v>
      </c>
      <c r="C42" s="119" t="s">
        <v>67</v>
      </c>
      <c r="D42" s="119" t="s">
        <v>60</v>
      </c>
      <c r="E42" s="26" t="s">
        <v>189</v>
      </c>
      <c r="F42" s="27" t="s">
        <v>202</v>
      </c>
      <c r="G42" s="166" t="s">
        <v>198</v>
      </c>
      <c r="H42" s="155"/>
      <c r="I42" s="26" t="s">
        <v>192</v>
      </c>
      <c r="J42" s="27" t="s">
        <v>455</v>
      </c>
      <c r="K42" s="27" t="s">
        <v>440</v>
      </c>
    </row>
    <row r="43" spans="1:11" ht="58.5" customHeight="1">
      <c r="A43" s="119" t="s">
        <v>59</v>
      </c>
      <c r="B43" s="119" t="s">
        <v>75</v>
      </c>
      <c r="C43" s="119" t="s">
        <v>67</v>
      </c>
      <c r="D43" s="119" t="s">
        <v>72</v>
      </c>
      <c r="E43" s="131" t="s">
        <v>193</v>
      </c>
      <c r="F43" s="170" t="s">
        <v>202</v>
      </c>
      <c r="G43" s="164" t="s">
        <v>198</v>
      </c>
      <c r="H43" s="161"/>
      <c r="I43" s="170" t="s">
        <v>194</v>
      </c>
      <c r="J43" s="27" t="s">
        <v>455</v>
      </c>
      <c r="K43" s="27" t="s">
        <v>440</v>
      </c>
    </row>
    <row r="44" spans="1:11" ht="42.75">
      <c r="A44" s="118" t="s">
        <v>59</v>
      </c>
      <c r="B44" s="118" t="s">
        <v>75</v>
      </c>
      <c r="C44" s="118" t="s">
        <v>67</v>
      </c>
      <c r="D44" s="118" t="s">
        <v>75</v>
      </c>
      <c r="E44" s="155" t="s">
        <v>203</v>
      </c>
      <c r="F44" s="155" t="s">
        <v>202</v>
      </c>
      <c r="G44" s="166" t="s">
        <v>198</v>
      </c>
      <c r="H44" s="161"/>
      <c r="I44" s="170" t="s">
        <v>203</v>
      </c>
      <c r="J44" s="169" t="s">
        <v>456</v>
      </c>
      <c r="K44" s="169"/>
    </row>
    <row r="45" spans="1:11" ht="54.75" customHeight="1">
      <c r="A45" s="118" t="s">
        <v>59</v>
      </c>
      <c r="B45" s="118" t="s">
        <v>75</v>
      </c>
      <c r="C45" s="118" t="s">
        <v>67</v>
      </c>
      <c r="D45" s="118" t="s">
        <v>102</v>
      </c>
      <c r="E45" s="85" t="s">
        <v>204</v>
      </c>
      <c r="F45" s="155" t="s">
        <v>202</v>
      </c>
      <c r="G45" s="166" t="s">
        <v>198</v>
      </c>
      <c r="H45" s="155"/>
      <c r="I45" s="84" t="s">
        <v>205</v>
      </c>
      <c r="J45" s="27" t="s">
        <v>455</v>
      </c>
      <c r="K45" s="27" t="s">
        <v>440</v>
      </c>
    </row>
    <row r="46" spans="1:11" ht="45.75" customHeight="1">
      <c r="A46" s="118" t="s">
        <v>59</v>
      </c>
      <c r="B46" s="118" t="s">
        <v>75</v>
      </c>
      <c r="C46" s="118" t="s">
        <v>67</v>
      </c>
      <c r="D46" s="118" t="s">
        <v>119</v>
      </c>
      <c r="E46" s="85" t="s">
        <v>206</v>
      </c>
      <c r="F46" s="155" t="s">
        <v>202</v>
      </c>
      <c r="G46" s="166" t="s">
        <v>198</v>
      </c>
      <c r="H46" s="155"/>
      <c r="I46" s="84" t="s">
        <v>207</v>
      </c>
      <c r="J46" s="27" t="s">
        <v>455</v>
      </c>
      <c r="K46" s="27" t="s">
        <v>440</v>
      </c>
    </row>
    <row r="47" spans="1:11" ht="43.5" customHeight="1">
      <c r="A47" s="118" t="s">
        <v>59</v>
      </c>
      <c r="B47" s="118" t="s">
        <v>75</v>
      </c>
      <c r="C47" s="118" t="s">
        <v>67</v>
      </c>
      <c r="D47" s="118" t="s">
        <v>127</v>
      </c>
      <c r="E47" s="85" t="s">
        <v>208</v>
      </c>
      <c r="F47" s="155" t="s">
        <v>202</v>
      </c>
      <c r="G47" s="166" t="s">
        <v>198</v>
      </c>
      <c r="H47" s="155"/>
      <c r="I47" s="84" t="s">
        <v>205</v>
      </c>
      <c r="J47" s="27" t="s">
        <v>455</v>
      </c>
      <c r="K47" s="27" t="s">
        <v>440</v>
      </c>
    </row>
    <row r="48" spans="1:11" ht="46.5" customHeight="1">
      <c r="A48" s="118" t="s">
        <v>59</v>
      </c>
      <c r="B48" s="118" t="s">
        <v>75</v>
      </c>
      <c r="C48" s="118" t="s">
        <v>67</v>
      </c>
      <c r="D48" s="118" t="s">
        <v>209</v>
      </c>
      <c r="E48" s="85" t="s">
        <v>210</v>
      </c>
      <c r="F48" s="27" t="s">
        <v>202</v>
      </c>
      <c r="G48" s="166" t="s">
        <v>211</v>
      </c>
      <c r="H48" s="155"/>
      <c r="I48" s="84" t="s">
        <v>212</v>
      </c>
      <c r="J48" s="27" t="s">
        <v>455</v>
      </c>
      <c r="K48" s="27" t="s">
        <v>440</v>
      </c>
    </row>
    <row r="49" spans="1:11" ht="51" customHeight="1">
      <c r="A49" s="118" t="s">
        <v>59</v>
      </c>
      <c r="B49" s="118" t="s">
        <v>75</v>
      </c>
      <c r="C49" s="118" t="s">
        <v>67</v>
      </c>
      <c r="D49" s="118" t="s">
        <v>213</v>
      </c>
      <c r="E49" s="85" t="s">
        <v>214</v>
      </c>
      <c r="F49" s="27" t="s">
        <v>202</v>
      </c>
      <c r="G49" s="166" t="s">
        <v>211</v>
      </c>
      <c r="H49" s="155"/>
      <c r="I49" s="84" t="s">
        <v>215</v>
      </c>
      <c r="J49" s="27" t="s">
        <v>455</v>
      </c>
      <c r="K49" s="27" t="s">
        <v>440</v>
      </c>
    </row>
    <row r="50" spans="1:11" ht="39" customHeight="1">
      <c r="A50" s="118" t="s">
        <v>59</v>
      </c>
      <c r="B50" s="118" t="s">
        <v>75</v>
      </c>
      <c r="C50" s="118" t="s">
        <v>67</v>
      </c>
      <c r="D50" s="118" t="s">
        <v>216</v>
      </c>
      <c r="E50" s="85" t="s">
        <v>217</v>
      </c>
      <c r="F50" s="27" t="s">
        <v>202</v>
      </c>
      <c r="G50" s="166" t="s">
        <v>218</v>
      </c>
      <c r="H50" s="155"/>
      <c r="I50" s="84" t="s">
        <v>205</v>
      </c>
      <c r="J50" s="27" t="s">
        <v>455</v>
      </c>
      <c r="K50" s="27" t="s">
        <v>440</v>
      </c>
    </row>
    <row r="51" spans="1:11" ht="24.75" customHeight="1">
      <c r="A51" s="118" t="s">
        <v>59</v>
      </c>
      <c r="B51" s="118" t="s">
        <v>75</v>
      </c>
      <c r="C51" s="118" t="s">
        <v>100</v>
      </c>
      <c r="D51" s="118"/>
      <c r="E51" s="84" t="s">
        <v>219</v>
      </c>
      <c r="F51" s="27"/>
      <c r="G51" s="166"/>
      <c r="H51" s="155"/>
      <c r="I51" s="84"/>
      <c r="J51" s="162"/>
      <c r="K51" s="169"/>
    </row>
    <row r="52" spans="1:11" ht="71.25" customHeight="1">
      <c r="A52" s="118" t="s">
        <v>59</v>
      </c>
      <c r="B52" s="118" t="s">
        <v>75</v>
      </c>
      <c r="C52" s="118" t="s">
        <v>100</v>
      </c>
      <c r="D52" s="118" t="s">
        <v>60</v>
      </c>
      <c r="E52" s="26" t="s">
        <v>189</v>
      </c>
      <c r="F52" s="27" t="s">
        <v>202</v>
      </c>
      <c r="G52" s="166" t="s">
        <v>198</v>
      </c>
      <c r="H52" s="155"/>
      <c r="I52" s="26" t="s">
        <v>192</v>
      </c>
      <c r="J52" s="27" t="s">
        <v>455</v>
      </c>
      <c r="K52" s="27" t="s">
        <v>440</v>
      </c>
    </row>
    <row r="53" spans="1:11" ht="48.75" customHeight="1">
      <c r="A53" s="118" t="s">
        <v>59</v>
      </c>
      <c r="B53" s="118" t="s">
        <v>75</v>
      </c>
      <c r="C53" s="118" t="s">
        <v>100</v>
      </c>
      <c r="D53" s="118" t="s">
        <v>72</v>
      </c>
      <c r="E53" s="83" t="s">
        <v>193</v>
      </c>
      <c r="F53" s="27" t="s">
        <v>202</v>
      </c>
      <c r="G53" s="166" t="s">
        <v>198</v>
      </c>
      <c r="H53" s="155"/>
      <c r="I53" s="84" t="s">
        <v>194</v>
      </c>
      <c r="J53" s="27" t="s">
        <v>455</v>
      </c>
      <c r="K53" s="27" t="s">
        <v>440</v>
      </c>
    </row>
    <row r="54" spans="1:11" ht="47.25" customHeight="1">
      <c r="A54" s="118" t="s">
        <v>59</v>
      </c>
      <c r="B54" s="118" t="s">
        <v>75</v>
      </c>
      <c r="C54" s="118" t="s">
        <v>100</v>
      </c>
      <c r="D54" s="118" t="s">
        <v>75</v>
      </c>
      <c r="E54" s="171" t="s">
        <v>220</v>
      </c>
      <c r="F54" s="27" t="s">
        <v>202</v>
      </c>
      <c r="G54" s="166" t="s">
        <v>198</v>
      </c>
      <c r="H54" s="155"/>
      <c r="I54" s="27" t="s">
        <v>220</v>
      </c>
      <c r="J54" s="169" t="s">
        <v>456</v>
      </c>
      <c r="K54" s="169"/>
    </row>
    <row r="55" spans="1:11" s="138" customFormat="1" ht="59.25" customHeight="1">
      <c r="A55" s="118" t="s">
        <v>59</v>
      </c>
      <c r="B55" s="118" t="s">
        <v>75</v>
      </c>
      <c r="C55" s="118" t="s">
        <v>100</v>
      </c>
      <c r="D55" s="118" t="s">
        <v>102</v>
      </c>
      <c r="E55" s="85" t="s">
        <v>221</v>
      </c>
      <c r="F55" s="27" t="s">
        <v>202</v>
      </c>
      <c r="G55" s="166" t="s">
        <v>198</v>
      </c>
      <c r="H55" s="155"/>
      <c r="I55" s="27" t="s">
        <v>222</v>
      </c>
      <c r="J55" s="27" t="s">
        <v>455</v>
      </c>
      <c r="K55" s="27" t="s">
        <v>440</v>
      </c>
    </row>
    <row r="56" spans="1:11" s="138" customFormat="1" ht="115.5" customHeight="1">
      <c r="A56" s="118" t="s">
        <v>59</v>
      </c>
      <c r="B56" s="118" t="s">
        <v>75</v>
      </c>
      <c r="C56" s="118" t="s">
        <v>100</v>
      </c>
      <c r="D56" s="118" t="s">
        <v>119</v>
      </c>
      <c r="E56" s="172" t="s">
        <v>101</v>
      </c>
      <c r="F56" s="27" t="s">
        <v>202</v>
      </c>
      <c r="G56" s="166" t="s">
        <v>223</v>
      </c>
      <c r="H56" s="173"/>
      <c r="I56" s="174" t="s">
        <v>224</v>
      </c>
      <c r="J56" s="175" t="s">
        <v>457</v>
      </c>
      <c r="K56" s="169" t="s">
        <v>458</v>
      </c>
    </row>
    <row r="57" spans="1:11" s="138" customFormat="1" ht="53.25" customHeight="1">
      <c r="A57" s="118" t="s">
        <v>59</v>
      </c>
      <c r="B57" s="118" t="s">
        <v>75</v>
      </c>
      <c r="C57" s="118" t="s">
        <v>100</v>
      </c>
      <c r="D57" s="118" t="s">
        <v>127</v>
      </c>
      <c r="E57" s="85" t="s">
        <v>225</v>
      </c>
      <c r="F57" s="27" t="s">
        <v>202</v>
      </c>
      <c r="G57" s="166" t="s">
        <v>198</v>
      </c>
      <c r="H57" s="155"/>
      <c r="I57" s="27" t="s">
        <v>222</v>
      </c>
      <c r="J57" s="27" t="s">
        <v>455</v>
      </c>
      <c r="K57" s="27" t="s">
        <v>440</v>
      </c>
    </row>
    <row r="58" spans="1:11" s="138" customFormat="1" ht="50.25" customHeight="1">
      <c r="A58" s="118" t="s">
        <v>59</v>
      </c>
      <c r="B58" s="118" t="s">
        <v>75</v>
      </c>
      <c r="C58" s="118" t="s">
        <v>100</v>
      </c>
      <c r="D58" s="118" t="s">
        <v>209</v>
      </c>
      <c r="E58" s="85" t="s">
        <v>226</v>
      </c>
      <c r="F58" s="27" t="s">
        <v>202</v>
      </c>
      <c r="G58" s="166" t="s">
        <v>198</v>
      </c>
      <c r="H58" s="155"/>
      <c r="I58" s="27" t="s">
        <v>222</v>
      </c>
      <c r="J58" s="27" t="s">
        <v>455</v>
      </c>
      <c r="K58" s="27" t="s">
        <v>440</v>
      </c>
    </row>
    <row r="59" spans="1:11" s="138" customFormat="1" ht="28.5" customHeight="1">
      <c r="A59" s="118" t="s">
        <v>59</v>
      </c>
      <c r="B59" s="118" t="s">
        <v>75</v>
      </c>
      <c r="C59" s="118" t="s">
        <v>65</v>
      </c>
      <c r="D59" s="118"/>
      <c r="E59" s="84" t="s">
        <v>227</v>
      </c>
      <c r="F59" s="27"/>
      <c r="G59" s="166"/>
      <c r="H59" s="155"/>
      <c r="I59" s="84"/>
      <c r="J59" s="27" t="s">
        <v>455</v>
      </c>
      <c r="K59" s="27" t="s">
        <v>440</v>
      </c>
    </row>
    <row r="60" spans="1:11" s="138" customFormat="1" ht="84.75" customHeight="1">
      <c r="A60" s="118" t="s">
        <v>59</v>
      </c>
      <c r="B60" s="118" t="s">
        <v>75</v>
      </c>
      <c r="C60" s="118" t="s">
        <v>65</v>
      </c>
      <c r="D60" s="118" t="s">
        <v>60</v>
      </c>
      <c r="E60" s="26" t="s">
        <v>189</v>
      </c>
      <c r="F60" s="27" t="s">
        <v>228</v>
      </c>
      <c r="G60" s="166" t="s">
        <v>198</v>
      </c>
      <c r="H60" s="155"/>
      <c r="I60" s="26" t="s">
        <v>192</v>
      </c>
      <c r="J60" s="27" t="s">
        <v>455</v>
      </c>
      <c r="K60" s="27" t="s">
        <v>459</v>
      </c>
    </row>
    <row r="61" spans="1:11" s="138" customFormat="1" ht="43.5" customHeight="1">
      <c r="A61" s="118" t="s">
        <v>59</v>
      </c>
      <c r="B61" s="118" t="s">
        <v>75</v>
      </c>
      <c r="C61" s="118" t="s">
        <v>65</v>
      </c>
      <c r="D61" s="118" t="s">
        <v>72</v>
      </c>
      <c r="E61" s="83" t="s">
        <v>193</v>
      </c>
      <c r="F61" s="27" t="s">
        <v>228</v>
      </c>
      <c r="G61" s="166" t="s">
        <v>198</v>
      </c>
      <c r="H61" s="155"/>
      <c r="I61" s="84" t="s">
        <v>194</v>
      </c>
      <c r="J61" s="27" t="s">
        <v>455</v>
      </c>
      <c r="K61" s="27" t="s">
        <v>440</v>
      </c>
    </row>
    <row r="62" spans="1:11" s="138" customFormat="1" ht="60.75" customHeight="1">
      <c r="A62" s="118" t="s">
        <v>59</v>
      </c>
      <c r="B62" s="118" t="s">
        <v>75</v>
      </c>
      <c r="C62" s="118" t="s">
        <v>65</v>
      </c>
      <c r="D62" s="118" t="s">
        <v>75</v>
      </c>
      <c r="E62" s="85" t="s">
        <v>229</v>
      </c>
      <c r="F62" s="27" t="s">
        <v>228</v>
      </c>
      <c r="G62" s="166" t="s">
        <v>198</v>
      </c>
      <c r="H62" s="155"/>
      <c r="I62" s="84" t="s">
        <v>230</v>
      </c>
      <c r="J62" s="27" t="s">
        <v>455</v>
      </c>
      <c r="K62" s="27" t="s">
        <v>440</v>
      </c>
    </row>
    <row r="63" spans="1:11" s="138" customFormat="1" ht="42.75">
      <c r="A63" s="118" t="s">
        <v>59</v>
      </c>
      <c r="B63" s="118" t="s">
        <v>75</v>
      </c>
      <c r="C63" s="118" t="s">
        <v>65</v>
      </c>
      <c r="D63" s="118" t="s">
        <v>102</v>
      </c>
      <c r="E63" s="85" t="s">
        <v>231</v>
      </c>
      <c r="F63" s="27" t="s">
        <v>228</v>
      </c>
      <c r="G63" s="166" t="s">
        <v>232</v>
      </c>
      <c r="H63" s="155"/>
      <c r="I63" s="84" t="s">
        <v>233</v>
      </c>
      <c r="J63" s="27" t="s">
        <v>455</v>
      </c>
      <c r="K63" s="27" t="s">
        <v>440</v>
      </c>
    </row>
    <row r="64" spans="1:11" s="138" customFormat="1" ht="47.25" customHeight="1">
      <c r="A64" s="118" t="s">
        <v>59</v>
      </c>
      <c r="B64" s="118" t="s">
        <v>75</v>
      </c>
      <c r="C64" s="118" t="s">
        <v>65</v>
      </c>
      <c r="D64" s="118" t="s">
        <v>119</v>
      </c>
      <c r="E64" s="85" t="s">
        <v>234</v>
      </c>
      <c r="F64" s="27" t="s">
        <v>228</v>
      </c>
      <c r="G64" s="166" t="s">
        <v>211</v>
      </c>
      <c r="H64" s="155"/>
      <c r="I64" s="84" t="s">
        <v>235</v>
      </c>
      <c r="J64" s="27" t="s">
        <v>455</v>
      </c>
      <c r="K64" s="27" t="s">
        <v>440</v>
      </c>
    </row>
    <row r="65" spans="1:11" s="138" customFormat="1" ht="42.75">
      <c r="A65" s="118" t="s">
        <v>59</v>
      </c>
      <c r="B65" s="118" t="s">
        <v>75</v>
      </c>
      <c r="C65" s="118" t="s">
        <v>65</v>
      </c>
      <c r="D65" s="118" t="s">
        <v>127</v>
      </c>
      <c r="E65" s="85" t="s">
        <v>236</v>
      </c>
      <c r="F65" s="27" t="s">
        <v>228</v>
      </c>
      <c r="G65" s="166" t="s">
        <v>237</v>
      </c>
      <c r="H65" s="155"/>
      <c r="I65" s="84" t="s">
        <v>238</v>
      </c>
      <c r="J65" s="27" t="s">
        <v>455</v>
      </c>
      <c r="K65" s="27" t="s">
        <v>440</v>
      </c>
    </row>
    <row r="66" spans="1:11" s="138" customFormat="1" ht="14.25">
      <c r="A66" s="118" t="s">
        <v>59</v>
      </c>
      <c r="B66" s="118" t="s">
        <v>75</v>
      </c>
      <c r="C66" s="118" t="s">
        <v>78</v>
      </c>
      <c r="D66" s="118"/>
      <c r="E66" s="84" t="s">
        <v>239</v>
      </c>
      <c r="F66" s="27"/>
      <c r="G66" s="166"/>
      <c r="H66" s="155"/>
      <c r="I66" s="84"/>
      <c r="J66" s="162"/>
      <c r="K66" s="169"/>
    </row>
    <row r="67" spans="1:11" s="138" customFormat="1" ht="54">
      <c r="A67" s="118" t="s">
        <v>59</v>
      </c>
      <c r="B67" s="118" t="s">
        <v>75</v>
      </c>
      <c r="C67" s="118" t="s">
        <v>78</v>
      </c>
      <c r="D67" s="118" t="s">
        <v>60</v>
      </c>
      <c r="E67" s="85" t="s">
        <v>240</v>
      </c>
      <c r="F67" s="27" t="s">
        <v>241</v>
      </c>
      <c r="G67" s="166" t="s">
        <v>211</v>
      </c>
      <c r="H67" s="155"/>
      <c r="I67" s="84" t="s">
        <v>242</v>
      </c>
      <c r="J67" s="27" t="s">
        <v>455</v>
      </c>
      <c r="K67" s="27" t="s">
        <v>440</v>
      </c>
    </row>
    <row r="68" spans="1:11" s="138" customFormat="1" ht="54">
      <c r="A68" s="118" t="s">
        <v>59</v>
      </c>
      <c r="B68" s="118" t="s">
        <v>75</v>
      </c>
      <c r="C68" s="118" t="s">
        <v>78</v>
      </c>
      <c r="D68" s="118" t="s">
        <v>72</v>
      </c>
      <c r="E68" s="85" t="s">
        <v>243</v>
      </c>
      <c r="F68" s="27" t="s">
        <v>241</v>
      </c>
      <c r="G68" s="166" t="s">
        <v>211</v>
      </c>
      <c r="H68" s="155"/>
      <c r="I68" s="84" t="s">
        <v>244</v>
      </c>
      <c r="J68" s="27" t="s">
        <v>455</v>
      </c>
      <c r="K68" s="27" t="s">
        <v>440</v>
      </c>
    </row>
    <row r="69" spans="1:11" s="138" customFormat="1" ht="54">
      <c r="A69" s="118" t="s">
        <v>59</v>
      </c>
      <c r="B69" s="118" t="s">
        <v>75</v>
      </c>
      <c r="C69" s="118" t="s">
        <v>78</v>
      </c>
      <c r="D69" s="118" t="s">
        <v>75</v>
      </c>
      <c r="E69" s="84" t="s">
        <v>245</v>
      </c>
      <c r="F69" s="27" t="s">
        <v>241</v>
      </c>
      <c r="G69" s="166" t="s">
        <v>246</v>
      </c>
      <c r="H69" s="155"/>
      <c r="I69" s="84" t="s">
        <v>242</v>
      </c>
      <c r="J69" s="27" t="s">
        <v>455</v>
      </c>
      <c r="K69" s="27" t="s">
        <v>459</v>
      </c>
    </row>
    <row r="70" spans="1:11" s="138" customFormat="1" ht="54">
      <c r="A70" s="118" t="s">
        <v>59</v>
      </c>
      <c r="B70" s="118" t="s">
        <v>75</v>
      </c>
      <c r="C70" s="118" t="s">
        <v>78</v>
      </c>
      <c r="D70" s="118" t="s">
        <v>102</v>
      </c>
      <c r="E70" s="176" t="s">
        <v>247</v>
      </c>
      <c r="F70" s="27" t="s">
        <v>241</v>
      </c>
      <c r="G70" s="177" t="s">
        <v>191</v>
      </c>
      <c r="H70" s="117"/>
      <c r="I70" s="84" t="s">
        <v>242</v>
      </c>
      <c r="J70" s="27" t="s">
        <v>455</v>
      </c>
      <c r="K70" s="27" t="s">
        <v>440</v>
      </c>
    </row>
    <row r="71" spans="1:11" s="138" customFormat="1" ht="32.25">
      <c r="A71" s="118" t="s">
        <v>59</v>
      </c>
      <c r="B71" s="118" t="s">
        <v>75</v>
      </c>
      <c r="C71" s="118" t="s">
        <v>74</v>
      </c>
      <c r="D71" s="118"/>
      <c r="E71" s="26" t="s">
        <v>248</v>
      </c>
      <c r="F71" s="27" t="s">
        <v>58</v>
      </c>
      <c r="G71" s="177" t="s">
        <v>191</v>
      </c>
      <c r="H71" s="117"/>
      <c r="I71" s="84" t="s">
        <v>249</v>
      </c>
      <c r="J71" s="27" t="s">
        <v>455</v>
      </c>
      <c r="K71" s="27" t="s">
        <v>440</v>
      </c>
    </row>
    <row r="72" spans="1:11" s="138" customFormat="1" ht="32.25">
      <c r="A72" s="118" t="s">
        <v>59</v>
      </c>
      <c r="B72" s="118" t="s">
        <v>75</v>
      </c>
      <c r="C72" s="118" t="s">
        <v>59</v>
      </c>
      <c r="D72" s="118"/>
      <c r="E72" s="26" t="s">
        <v>250</v>
      </c>
      <c r="F72" s="27" t="s">
        <v>58</v>
      </c>
      <c r="G72" s="177" t="s">
        <v>191</v>
      </c>
      <c r="H72" s="117"/>
      <c r="I72" s="84" t="s">
        <v>251</v>
      </c>
      <c r="J72" s="27" t="s">
        <v>455</v>
      </c>
      <c r="K72" s="27" t="s">
        <v>440</v>
      </c>
    </row>
    <row r="73" spans="1:11" s="138" customFormat="1" ht="54">
      <c r="A73" s="118" t="s">
        <v>59</v>
      </c>
      <c r="B73" s="118" t="s">
        <v>75</v>
      </c>
      <c r="C73" s="118" t="s">
        <v>59</v>
      </c>
      <c r="D73" s="118" t="s">
        <v>60</v>
      </c>
      <c r="E73" s="26" t="s">
        <v>252</v>
      </c>
      <c r="F73" s="27" t="s">
        <v>253</v>
      </c>
      <c r="G73" s="177" t="s">
        <v>191</v>
      </c>
      <c r="H73" s="117"/>
      <c r="I73" s="84" t="s">
        <v>254</v>
      </c>
      <c r="J73" s="27" t="s">
        <v>455</v>
      </c>
      <c r="K73" s="27" t="s">
        <v>440</v>
      </c>
    </row>
    <row r="74" spans="1:11" s="138" customFormat="1" ht="54">
      <c r="A74" s="118" t="s">
        <v>59</v>
      </c>
      <c r="B74" s="118" t="s">
        <v>75</v>
      </c>
      <c r="C74" s="118" t="s">
        <v>59</v>
      </c>
      <c r="D74" s="118" t="s">
        <v>72</v>
      </c>
      <c r="E74" s="26" t="s">
        <v>255</v>
      </c>
      <c r="F74" s="27" t="s">
        <v>253</v>
      </c>
      <c r="G74" s="177" t="s">
        <v>191</v>
      </c>
      <c r="H74" s="117"/>
      <c r="I74" s="84" t="s">
        <v>256</v>
      </c>
      <c r="J74" s="27" t="s">
        <v>455</v>
      </c>
      <c r="K74" s="27" t="s">
        <v>440</v>
      </c>
    </row>
    <row r="75" spans="1:11" s="138" customFormat="1" ht="54">
      <c r="A75" s="118" t="s">
        <v>59</v>
      </c>
      <c r="B75" s="118" t="s">
        <v>75</v>
      </c>
      <c r="C75" s="118" t="s">
        <v>84</v>
      </c>
      <c r="D75" s="118"/>
      <c r="E75" s="85" t="s">
        <v>257</v>
      </c>
      <c r="F75" s="27" t="s">
        <v>258</v>
      </c>
      <c r="G75" s="177" t="s">
        <v>223</v>
      </c>
      <c r="H75" s="132"/>
      <c r="I75" s="84" t="s">
        <v>259</v>
      </c>
      <c r="J75" s="27" t="s">
        <v>455</v>
      </c>
      <c r="K75" s="27" t="s">
        <v>440</v>
      </c>
    </row>
    <row r="76" spans="1:11" ht="14.25">
      <c r="A76" s="378" t="s">
        <v>103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80"/>
    </row>
    <row r="77" spans="1:11" ht="32.25">
      <c r="A77" s="14" t="s">
        <v>59</v>
      </c>
      <c r="B77" s="14">
        <v>4</v>
      </c>
      <c r="C77" s="14" t="s">
        <v>62</v>
      </c>
      <c r="D77" s="14"/>
      <c r="E77" s="142" t="s">
        <v>296</v>
      </c>
      <c r="F77" s="7" t="s">
        <v>58</v>
      </c>
      <c r="G77" s="22" t="s">
        <v>191</v>
      </c>
      <c r="H77" s="7" t="s">
        <v>294</v>
      </c>
      <c r="I77" s="87" t="s">
        <v>297</v>
      </c>
      <c r="J77" s="7" t="s">
        <v>462</v>
      </c>
      <c r="K77" s="7"/>
    </row>
    <row r="78" spans="1:11" ht="32.25">
      <c r="A78" s="14" t="s">
        <v>59</v>
      </c>
      <c r="B78" s="14">
        <v>4</v>
      </c>
      <c r="C78" s="14" t="s">
        <v>67</v>
      </c>
      <c r="D78" s="14"/>
      <c r="E78" s="142" t="s">
        <v>298</v>
      </c>
      <c r="F78" s="7" t="s">
        <v>58</v>
      </c>
      <c r="G78" s="22" t="s">
        <v>191</v>
      </c>
      <c r="H78" s="7" t="s">
        <v>294</v>
      </c>
      <c r="I78" s="87" t="s">
        <v>299</v>
      </c>
      <c r="J78" s="7" t="s">
        <v>462</v>
      </c>
      <c r="K78" s="7"/>
    </row>
    <row r="79" spans="1:11" ht="32.25">
      <c r="A79" s="14" t="s">
        <v>59</v>
      </c>
      <c r="B79" s="14">
        <v>4</v>
      </c>
      <c r="C79" s="14" t="s">
        <v>100</v>
      </c>
      <c r="D79" s="14"/>
      <c r="E79" s="142" t="s">
        <v>300</v>
      </c>
      <c r="F79" s="7" t="s">
        <v>58</v>
      </c>
      <c r="G79" s="22" t="s">
        <v>191</v>
      </c>
      <c r="H79" s="7" t="s">
        <v>294</v>
      </c>
      <c r="I79" s="87" t="s">
        <v>301</v>
      </c>
      <c r="J79" s="7" t="s">
        <v>462</v>
      </c>
      <c r="K79" s="7"/>
    </row>
    <row r="80" spans="1:11" ht="32.25">
      <c r="A80" s="14" t="s">
        <v>59</v>
      </c>
      <c r="B80" s="14">
        <v>4</v>
      </c>
      <c r="C80" s="14" t="s">
        <v>65</v>
      </c>
      <c r="D80" s="14"/>
      <c r="E80" s="142" t="s">
        <v>302</v>
      </c>
      <c r="F80" s="7" t="s">
        <v>58</v>
      </c>
      <c r="G80" s="22" t="s">
        <v>191</v>
      </c>
      <c r="H80" s="7" t="s">
        <v>294</v>
      </c>
      <c r="I80" s="87" t="s">
        <v>303</v>
      </c>
      <c r="J80" s="7" t="s">
        <v>462</v>
      </c>
      <c r="K80" s="7"/>
    </row>
    <row r="81" spans="1:11" ht="32.25">
      <c r="A81" s="14" t="s">
        <v>59</v>
      </c>
      <c r="B81" s="14">
        <v>4</v>
      </c>
      <c r="C81" s="14" t="s">
        <v>78</v>
      </c>
      <c r="D81" s="14"/>
      <c r="E81" s="142" t="s">
        <v>111</v>
      </c>
      <c r="F81" s="7" t="s">
        <v>58</v>
      </c>
      <c r="G81" s="22" t="s">
        <v>191</v>
      </c>
      <c r="H81" s="7" t="s">
        <v>294</v>
      </c>
      <c r="I81" s="87" t="s">
        <v>304</v>
      </c>
      <c r="J81" s="7" t="s">
        <v>462</v>
      </c>
      <c r="K81" s="7"/>
    </row>
    <row r="82" spans="1:11" ht="32.25">
      <c r="A82" s="14" t="s">
        <v>59</v>
      </c>
      <c r="B82" s="14">
        <v>4</v>
      </c>
      <c r="C82" s="14" t="s">
        <v>74</v>
      </c>
      <c r="D82" s="14"/>
      <c r="E82" s="142" t="s">
        <v>305</v>
      </c>
      <c r="F82" s="7" t="s">
        <v>58</v>
      </c>
      <c r="G82" s="22" t="s">
        <v>191</v>
      </c>
      <c r="H82" s="7" t="s">
        <v>294</v>
      </c>
      <c r="I82" s="87" t="s">
        <v>306</v>
      </c>
      <c r="J82" s="7" t="s">
        <v>462</v>
      </c>
      <c r="K82" s="7"/>
    </row>
    <row r="83" spans="1:11" ht="32.25">
      <c r="A83" s="14" t="s">
        <v>59</v>
      </c>
      <c r="B83" s="14">
        <v>4</v>
      </c>
      <c r="C83" s="14" t="s">
        <v>59</v>
      </c>
      <c r="D83" s="14"/>
      <c r="E83" s="142" t="s">
        <v>307</v>
      </c>
      <c r="F83" s="7" t="s">
        <v>58</v>
      </c>
      <c r="G83" s="22" t="s">
        <v>191</v>
      </c>
      <c r="H83" s="7" t="s">
        <v>308</v>
      </c>
      <c r="I83" s="178" t="s">
        <v>307</v>
      </c>
      <c r="J83" s="7" t="s">
        <v>462</v>
      </c>
      <c r="K83" s="7"/>
    </row>
    <row r="84" spans="1:11" ht="32.25">
      <c r="A84" s="14" t="s">
        <v>59</v>
      </c>
      <c r="B84" s="14">
        <v>4</v>
      </c>
      <c r="C84" s="14" t="s">
        <v>84</v>
      </c>
      <c r="D84" s="14"/>
      <c r="E84" s="142" t="s">
        <v>309</v>
      </c>
      <c r="F84" s="7" t="s">
        <v>58</v>
      </c>
      <c r="G84" s="22" t="s">
        <v>191</v>
      </c>
      <c r="H84" s="7" t="s">
        <v>308</v>
      </c>
      <c r="I84" s="87" t="s">
        <v>310</v>
      </c>
      <c r="J84" s="7" t="s">
        <v>462</v>
      </c>
      <c r="K84" s="7"/>
    </row>
    <row r="85" spans="1:11" ht="42.75">
      <c r="A85" s="14" t="s">
        <v>59</v>
      </c>
      <c r="B85" s="14">
        <v>4</v>
      </c>
      <c r="C85" s="14" t="s">
        <v>86</v>
      </c>
      <c r="D85" s="14"/>
      <c r="E85" s="142" t="s">
        <v>115</v>
      </c>
      <c r="F85" s="7" t="s">
        <v>58</v>
      </c>
      <c r="G85" s="22" t="s">
        <v>191</v>
      </c>
      <c r="H85" s="7" t="s">
        <v>311</v>
      </c>
      <c r="I85" s="87" t="s">
        <v>299</v>
      </c>
      <c r="J85" s="7" t="s">
        <v>462</v>
      </c>
      <c r="K85" s="7"/>
    </row>
    <row r="86" spans="1:11" ht="42.75">
      <c r="A86" s="14" t="s">
        <v>59</v>
      </c>
      <c r="B86" s="14">
        <v>4</v>
      </c>
      <c r="C86" s="14">
        <v>10</v>
      </c>
      <c r="D86" s="14"/>
      <c r="E86" s="142" t="s">
        <v>312</v>
      </c>
      <c r="F86" s="7" t="s">
        <v>58</v>
      </c>
      <c r="G86" s="22" t="s">
        <v>191</v>
      </c>
      <c r="H86" s="7" t="s">
        <v>294</v>
      </c>
      <c r="I86" s="87" t="s">
        <v>313</v>
      </c>
      <c r="J86" s="7" t="s">
        <v>462</v>
      </c>
      <c r="K86" s="7"/>
    </row>
    <row r="87" spans="1:11" ht="54">
      <c r="A87" s="14" t="s">
        <v>59</v>
      </c>
      <c r="B87" s="14">
        <v>4</v>
      </c>
      <c r="C87" s="14">
        <v>11</v>
      </c>
      <c r="D87" s="14"/>
      <c r="E87" s="142" t="s">
        <v>314</v>
      </c>
      <c r="F87" s="7" t="s">
        <v>58</v>
      </c>
      <c r="G87" s="22" t="s">
        <v>191</v>
      </c>
      <c r="H87" s="7" t="s">
        <v>278</v>
      </c>
      <c r="I87" s="87" t="s">
        <v>315</v>
      </c>
      <c r="J87" s="7" t="s">
        <v>462</v>
      </c>
      <c r="K87" s="7"/>
    </row>
    <row r="88" spans="1:11" ht="42.75">
      <c r="A88" s="14" t="s">
        <v>59</v>
      </c>
      <c r="B88" s="14">
        <v>4</v>
      </c>
      <c r="C88" s="14">
        <v>12</v>
      </c>
      <c r="D88" s="14"/>
      <c r="E88" s="142" t="s">
        <v>316</v>
      </c>
      <c r="F88" s="7" t="s">
        <v>58</v>
      </c>
      <c r="G88" s="22" t="s">
        <v>191</v>
      </c>
      <c r="H88" s="7" t="s">
        <v>278</v>
      </c>
      <c r="I88" s="87" t="s">
        <v>317</v>
      </c>
      <c r="J88" s="7" t="s">
        <v>462</v>
      </c>
      <c r="K88" s="7"/>
    </row>
    <row r="89" spans="1:11" ht="32.25">
      <c r="A89" s="14" t="s">
        <v>59</v>
      </c>
      <c r="B89" s="14">
        <v>4</v>
      </c>
      <c r="C89" s="14">
        <v>13</v>
      </c>
      <c r="D89" s="14"/>
      <c r="E89" s="142" t="s">
        <v>318</v>
      </c>
      <c r="F89" s="7" t="s">
        <v>58</v>
      </c>
      <c r="G89" s="22" t="s">
        <v>191</v>
      </c>
      <c r="H89" s="7" t="s">
        <v>294</v>
      </c>
      <c r="I89" s="87" t="s">
        <v>319</v>
      </c>
      <c r="J89" s="7" t="s">
        <v>462</v>
      </c>
      <c r="K89" s="7"/>
    </row>
    <row r="90" spans="1:11" ht="42.75">
      <c r="A90" s="14" t="s">
        <v>59</v>
      </c>
      <c r="B90" s="14">
        <v>4</v>
      </c>
      <c r="C90" s="14">
        <v>14</v>
      </c>
      <c r="D90" s="14"/>
      <c r="E90" s="142" t="s">
        <v>320</v>
      </c>
      <c r="F90" s="7" t="s">
        <v>58</v>
      </c>
      <c r="G90" s="22" t="s">
        <v>191</v>
      </c>
      <c r="H90" s="7" t="s">
        <v>321</v>
      </c>
      <c r="I90" s="87" t="s">
        <v>322</v>
      </c>
      <c r="J90" s="7" t="s">
        <v>462</v>
      </c>
      <c r="K90" s="7"/>
    </row>
    <row r="91" spans="1:11" ht="32.25">
      <c r="A91" s="14" t="s">
        <v>59</v>
      </c>
      <c r="B91" s="14">
        <v>4</v>
      </c>
      <c r="C91" s="14">
        <v>15</v>
      </c>
      <c r="D91" s="14"/>
      <c r="E91" s="142" t="s">
        <v>323</v>
      </c>
      <c r="F91" s="7" t="s">
        <v>324</v>
      </c>
      <c r="G91" s="22" t="s">
        <v>191</v>
      </c>
      <c r="H91" s="7" t="s">
        <v>264</v>
      </c>
      <c r="I91" s="87" t="s">
        <v>325</v>
      </c>
      <c r="J91" s="27" t="s">
        <v>455</v>
      </c>
      <c r="K91" s="27" t="s">
        <v>440</v>
      </c>
    </row>
    <row r="92" spans="1:11" s="138" customFormat="1" ht="14.25">
      <c r="A92" s="367" t="s">
        <v>260</v>
      </c>
      <c r="B92" s="368"/>
      <c r="C92" s="368"/>
      <c r="D92" s="368"/>
      <c r="E92" s="368"/>
      <c r="F92" s="368"/>
      <c r="G92" s="368"/>
      <c r="H92" s="368"/>
      <c r="I92" s="368"/>
      <c r="J92" s="368"/>
      <c r="K92" s="369"/>
    </row>
    <row r="93" spans="1:11" s="138" customFormat="1" ht="75">
      <c r="A93" s="14" t="s">
        <v>59</v>
      </c>
      <c r="B93" s="14">
        <v>5</v>
      </c>
      <c r="C93" s="14" t="s">
        <v>62</v>
      </c>
      <c r="D93" s="14"/>
      <c r="E93" s="146" t="s">
        <v>261</v>
      </c>
      <c r="F93" s="7" t="s">
        <v>262</v>
      </c>
      <c r="G93" s="22" t="s">
        <v>263</v>
      </c>
      <c r="H93" s="7" t="s">
        <v>264</v>
      </c>
      <c r="I93" s="87" t="s">
        <v>265</v>
      </c>
      <c r="J93" s="27" t="s">
        <v>455</v>
      </c>
      <c r="K93" s="27" t="s">
        <v>440</v>
      </c>
    </row>
    <row r="94" spans="1:11" s="138" customFormat="1" ht="54">
      <c r="A94" s="14" t="s">
        <v>59</v>
      </c>
      <c r="B94" s="14">
        <v>5</v>
      </c>
      <c r="C94" s="14" t="s">
        <v>67</v>
      </c>
      <c r="D94" s="14"/>
      <c r="E94" s="87" t="s">
        <v>266</v>
      </c>
      <c r="F94" s="7" t="s">
        <v>58</v>
      </c>
      <c r="G94" s="22" t="s">
        <v>263</v>
      </c>
      <c r="H94" s="7" t="s">
        <v>264</v>
      </c>
      <c r="I94" s="87" t="s">
        <v>267</v>
      </c>
      <c r="J94" s="27" t="s">
        <v>455</v>
      </c>
      <c r="K94" s="27" t="s">
        <v>440</v>
      </c>
    </row>
    <row r="95" spans="1:11" s="138" customFormat="1" ht="75">
      <c r="A95" s="14" t="s">
        <v>59</v>
      </c>
      <c r="B95" s="14">
        <v>5</v>
      </c>
      <c r="C95" s="14" t="s">
        <v>100</v>
      </c>
      <c r="D95" s="14"/>
      <c r="E95" s="87" t="s">
        <v>268</v>
      </c>
      <c r="F95" s="7" t="s">
        <v>58</v>
      </c>
      <c r="G95" s="22" t="s">
        <v>263</v>
      </c>
      <c r="H95" s="7" t="s">
        <v>264</v>
      </c>
      <c r="I95" s="87" t="s">
        <v>269</v>
      </c>
      <c r="J95" s="27" t="s">
        <v>455</v>
      </c>
      <c r="K95" s="27" t="s">
        <v>440</v>
      </c>
    </row>
    <row r="96" spans="1:11" s="138" customFormat="1" ht="42.75">
      <c r="A96" s="14" t="s">
        <v>59</v>
      </c>
      <c r="B96" s="14">
        <v>5</v>
      </c>
      <c r="C96" s="14" t="s">
        <v>65</v>
      </c>
      <c r="D96" s="14"/>
      <c r="E96" s="87" t="s">
        <v>270</v>
      </c>
      <c r="F96" s="7" t="s">
        <v>58</v>
      </c>
      <c r="G96" s="22" t="s">
        <v>263</v>
      </c>
      <c r="H96" s="7" t="s">
        <v>271</v>
      </c>
      <c r="I96" s="88" t="s">
        <v>272</v>
      </c>
      <c r="J96" s="7" t="s">
        <v>460</v>
      </c>
      <c r="K96" s="7"/>
    </row>
    <row r="97" spans="1:11" s="138" customFormat="1" ht="42.75">
      <c r="A97" s="14" t="s">
        <v>59</v>
      </c>
      <c r="B97" s="14">
        <v>5</v>
      </c>
      <c r="C97" s="14" t="s">
        <v>78</v>
      </c>
      <c r="D97" s="14"/>
      <c r="E97" s="87" t="s">
        <v>273</v>
      </c>
      <c r="F97" s="7" t="s">
        <v>58</v>
      </c>
      <c r="G97" s="22" t="s">
        <v>263</v>
      </c>
      <c r="H97" s="7" t="s">
        <v>264</v>
      </c>
      <c r="I97" s="87" t="s">
        <v>273</v>
      </c>
      <c r="J97" s="7" t="s">
        <v>461</v>
      </c>
      <c r="K97" s="7"/>
    </row>
    <row r="98" spans="1:11" s="138" customFormat="1" ht="32.25">
      <c r="A98" s="14" t="s">
        <v>59</v>
      </c>
      <c r="B98" s="14">
        <v>5</v>
      </c>
      <c r="C98" s="14" t="s">
        <v>74</v>
      </c>
      <c r="D98" s="14"/>
      <c r="E98" s="87" t="s">
        <v>274</v>
      </c>
      <c r="F98" s="7" t="s">
        <v>58</v>
      </c>
      <c r="G98" s="22" t="s">
        <v>263</v>
      </c>
      <c r="H98" s="7" t="s">
        <v>275</v>
      </c>
      <c r="I98" s="87" t="s">
        <v>276</v>
      </c>
      <c r="J98" s="7" t="s">
        <v>462</v>
      </c>
      <c r="K98" s="7"/>
    </row>
    <row r="99" spans="1:11" s="138" customFormat="1" ht="86.25">
      <c r="A99" s="14" t="s">
        <v>59</v>
      </c>
      <c r="B99" s="14">
        <v>5</v>
      </c>
      <c r="C99" s="14" t="s">
        <v>59</v>
      </c>
      <c r="D99" s="14"/>
      <c r="E99" s="87" t="s">
        <v>277</v>
      </c>
      <c r="F99" s="7" t="s">
        <v>58</v>
      </c>
      <c r="G99" s="22" t="s">
        <v>263</v>
      </c>
      <c r="H99" s="7" t="s">
        <v>278</v>
      </c>
      <c r="I99" s="87" t="s">
        <v>279</v>
      </c>
      <c r="J99" s="7" t="s">
        <v>462</v>
      </c>
      <c r="K99" s="7"/>
    </row>
    <row r="100" spans="1:11" s="138" customFormat="1" ht="54">
      <c r="A100" s="14" t="s">
        <v>59</v>
      </c>
      <c r="B100" s="14">
        <v>5</v>
      </c>
      <c r="C100" s="14" t="s">
        <v>84</v>
      </c>
      <c r="D100" s="14"/>
      <c r="E100" s="87" t="s">
        <v>123</v>
      </c>
      <c r="F100" s="7" t="s">
        <v>58</v>
      </c>
      <c r="G100" s="22" t="s">
        <v>263</v>
      </c>
      <c r="H100" s="7" t="s">
        <v>271</v>
      </c>
      <c r="I100" s="87" t="s">
        <v>123</v>
      </c>
      <c r="J100" s="7" t="s">
        <v>462</v>
      </c>
      <c r="K100" s="7"/>
    </row>
    <row r="101" spans="1:11" s="138" customFormat="1" ht="32.25">
      <c r="A101" s="14" t="s">
        <v>59</v>
      </c>
      <c r="B101" s="14">
        <v>5</v>
      </c>
      <c r="C101" s="14" t="s">
        <v>86</v>
      </c>
      <c r="D101" s="14"/>
      <c r="E101" s="87" t="s">
        <v>124</v>
      </c>
      <c r="F101" s="7" t="s">
        <v>58</v>
      </c>
      <c r="G101" s="22" t="s">
        <v>263</v>
      </c>
      <c r="H101" s="7" t="s">
        <v>278</v>
      </c>
      <c r="I101" s="88" t="s">
        <v>280</v>
      </c>
      <c r="J101" s="7" t="s">
        <v>462</v>
      </c>
      <c r="K101" s="7"/>
    </row>
    <row r="102" spans="1:11" s="138" customFormat="1" ht="75">
      <c r="A102" s="14" t="s">
        <v>59</v>
      </c>
      <c r="B102" s="14">
        <v>5</v>
      </c>
      <c r="C102" s="14">
        <v>10</v>
      </c>
      <c r="D102" s="14"/>
      <c r="E102" s="87" t="s">
        <v>281</v>
      </c>
      <c r="F102" s="7" t="s">
        <v>58</v>
      </c>
      <c r="G102" s="22" t="s">
        <v>263</v>
      </c>
      <c r="H102" s="7" t="s">
        <v>278</v>
      </c>
      <c r="I102" s="87" t="s">
        <v>282</v>
      </c>
      <c r="J102" s="7" t="s">
        <v>462</v>
      </c>
      <c r="K102" s="7"/>
    </row>
    <row r="103" spans="1:11" s="138" customFormat="1" ht="32.25">
      <c r="A103" s="14" t="s">
        <v>59</v>
      </c>
      <c r="B103" s="14">
        <v>5</v>
      </c>
      <c r="C103" s="14">
        <v>11</v>
      </c>
      <c r="D103" s="14"/>
      <c r="E103" s="87" t="s">
        <v>283</v>
      </c>
      <c r="F103" s="7" t="s">
        <v>58</v>
      </c>
      <c r="G103" s="22" t="s">
        <v>263</v>
      </c>
      <c r="H103" s="7" t="s">
        <v>264</v>
      </c>
      <c r="I103" s="87"/>
      <c r="J103" s="7"/>
      <c r="K103" s="89"/>
    </row>
    <row r="104" spans="1:11" s="138" customFormat="1" ht="42.75">
      <c r="A104" s="14" t="s">
        <v>59</v>
      </c>
      <c r="B104" s="14">
        <v>5</v>
      </c>
      <c r="C104" s="14">
        <v>12</v>
      </c>
      <c r="D104" s="14"/>
      <c r="E104" s="87" t="s">
        <v>284</v>
      </c>
      <c r="F104" s="7" t="s">
        <v>58</v>
      </c>
      <c r="G104" s="22" t="s">
        <v>263</v>
      </c>
      <c r="H104" s="7" t="s">
        <v>278</v>
      </c>
      <c r="I104" s="87" t="s">
        <v>285</v>
      </c>
      <c r="J104" s="7" t="s">
        <v>462</v>
      </c>
      <c r="K104" s="89"/>
    </row>
    <row r="105" spans="1:11" s="138" customFormat="1" ht="42.75">
      <c r="A105" s="14" t="s">
        <v>59</v>
      </c>
      <c r="B105" s="14">
        <v>5</v>
      </c>
      <c r="C105" s="14">
        <v>13</v>
      </c>
      <c r="D105" s="14"/>
      <c r="E105" s="87" t="s">
        <v>286</v>
      </c>
      <c r="F105" s="7" t="s">
        <v>58</v>
      </c>
      <c r="G105" s="22" t="s">
        <v>263</v>
      </c>
      <c r="H105" s="7" t="s">
        <v>287</v>
      </c>
      <c r="I105" s="87" t="s">
        <v>288</v>
      </c>
      <c r="J105" s="7" t="s">
        <v>462</v>
      </c>
      <c r="K105" s="89"/>
    </row>
    <row r="106" spans="1:11" s="138" customFormat="1" ht="64.5">
      <c r="A106" s="14" t="s">
        <v>59</v>
      </c>
      <c r="B106" s="14">
        <v>5</v>
      </c>
      <c r="C106" s="14">
        <v>14</v>
      </c>
      <c r="D106" s="14"/>
      <c r="E106" s="87" t="s">
        <v>289</v>
      </c>
      <c r="F106" s="7" t="s">
        <v>58</v>
      </c>
      <c r="G106" s="22" t="s">
        <v>263</v>
      </c>
      <c r="H106" s="7" t="s">
        <v>290</v>
      </c>
      <c r="I106" s="87" t="s">
        <v>291</v>
      </c>
      <c r="J106" s="27" t="s">
        <v>455</v>
      </c>
      <c r="K106" s="27" t="s">
        <v>440</v>
      </c>
    </row>
    <row r="107" spans="1:11" s="138" customFormat="1" ht="108">
      <c r="A107" s="14" t="s">
        <v>59</v>
      </c>
      <c r="B107" s="14">
        <v>5</v>
      </c>
      <c r="C107" s="14" t="s">
        <v>292</v>
      </c>
      <c r="D107" s="14"/>
      <c r="E107" s="87" t="s">
        <v>293</v>
      </c>
      <c r="F107" s="7" t="s">
        <v>58</v>
      </c>
      <c r="G107" s="22" t="s">
        <v>263</v>
      </c>
      <c r="H107" s="7" t="s">
        <v>294</v>
      </c>
      <c r="I107" s="87" t="s">
        <v>295</v>
      </c>
      <c r="J107" s="7" t="s">
        <v>462</v>
      </c>
      <c r="K107" s="7"/>
    </row>
    <row r="108" spans="1:11" ht="23.25" customHeight="1">
      <c r="A108" s="288" t="s">
        <v>59</v>
      </c>
      <c r="B108" s="288">
        <v>6</v>
      </c>
      <c r="C108" s="288"/>
      <c r="D108" s="288"/>
      <c r="E108" s="361" t="s">
        <v>128</v>
      </c>
      <c r="F108" s="362"/>
      <c r="G108" s="362"/>
      <c r="H108" s="362"/>
      <c r="I108" s="362"/>
      <c r="J108" s="362"/>
      <c r="K108" s="363"/>
    </row>
    <row r="109" spans="1:11" ht="32.25">
      <c r="A109" s="20" t="s">
        <v>59</v>
      </c>
      <c r="B109" s="20" t="s">
        <v>127</v>
      </c>
      <c r="C109" s="20" t="s">
        <v>62</v>
      </c>
      <c r="D109" s="20"/>
      <c r="E109" s="154" t="s">
        <v>32</v>
      </c>
      <c r="F109" s="5" t="s">
        <v>58</v>
      </c>
      <c r="G109" s="285" t="s">
        <v>33</v>
      </c>
      <c r="H109" s="7" t="s">
        <v>278</v>
      </c>
      <c r="I109" s="286" t="s">
        <v>32</v>
      </c>
      <c r="J109" s="7" t="s">
        <v>462</v>
      </c>
      <c r="K109" s="99"/>
    </row>
    <row r="110" spans="1:11" ht="96.75">
      <c r="A110" s="20" t="s">
        <v>59</v>
      </c>
      <c r="B110" s="20" t="s">
        <v>127</v>
      </c>
      <c r="C110" s="20" t="s">
        <v>67</v>
      </c>
      <c r="D110" s="20"/>
      <c r="E110" s="154" t="s">
        <v>34</v>
      </c>
      <c r="F110" s="5" t="s">
        <v>58</v>
      </c>
      <c r="G110" s="285" t="s">
        <v>33</v>
      </c>
      <c r="H110" s="7" t="s">
        <v>278</v>
      </c>
      <c r="I110" s="287" t="s">
        <v>35</v>
      </c>
      <c r="J110" s="7" t="s">
        <v>462</v>
      </c>
      <c r="K110" s="99"/>
    </row>
    <row r="111" spans="1:11" ht="64.5">
      <c r="A111" s="20" t="s">
        <v>59</v>
      </c>
      <c r="B111" s="20" t="s">
        <v>127</v>
      </c>
      <c r="C111" s="20" t="s">
        <v>100</v>
      </c>
      <c r="D111" s="20"/>
      <c r="E111" s="154" t="s">
        <v>36</v>
      </c>
      <c r="F111" s="5" t="s">
        <v>58</v>
      </c>
      <c r="G111" s="285" t="s">
        <v>33</v>
      </c>
      <c r="H111" s="7" t="s">
        <v>278</v>
      </c>
      <c r="I111" s="287" t="s">
        <v>37</v>
      </c>
      <c r="J111" s="7" t="s">
        <v>462</v>
      </c>
      <c r="K111" s="99"/>
    </row>
  </sheetData>
  <sheetProtection/>
  <mergeCells count="42">
    <mergeCell ref="I11:I14"/>
    <mergeCell ref="E33:K33"/>
    <mergeCell ref="F38:F39"/>
    <mergeCell ref="E6:K6"/>
    <mergeCell ref="J7:J10"/>
    <mergeCell ref="K7:K10"/>
    <mergeCell ref="J11:J14"/>
    <mergeCell ref="K11:K14"/>
    <mergeCell ref="I22:I25"/>
    <mergeCell ref="F7:F10"/>
    <mergeCell ref="G38:G39"/>
    <mergeCell ref="I7:I10"/>
    <mergeCell ref="A76:K76"/>
    <mergeCell ref="A24:A25"/>
    <mergeCell ref="B24:B25"/>
    <mergeCell ref="C24:C25"/>
    <mergeCell ref="D24:D25"/>
    <mergeCell ref="E24:E25"/>
    <mergeCell ref="F24:F25"/>
    <mergeCell ref="C38:C39"/>
    <mergeCell ref="H24:H25"/>
    <mergeCell ref="E38:E39"/>
    <mergeCell ref="B38:B39"/>
    <mergeCell ref="A2:K2"/>
    <mergeCell ref="A3:K3"/>
    <mergeCell ref="A4:D4"/>
    <mergeCell ref="E4:E5"/>
    <mergeCell ref="F4:F5"/>
    <mergeCell ref="G4:G5"/>
    <mergeCell ref="J4:J5"/>
    <mergeCell ref="F11:F14"/>
    <mergeCell ref="H4:H5"/>
    <mergeCell ref="E108:K108"/>
    <mergeCell ref="D38:D39"/>
    <mergeCell ref="I4:I5"/>
    <mergeCell ref="J22:J25"/>
    <mergeCell ref="K22:K25"/>
    <mergeCell ref="A92:K92"/>
    <mergeCell ref="I38:I39"/>
    <mergeCell ref="G24:G25"/>
    <mergeCell ref="K4:K5"/>
    <mergeCell ref="A38:A39"/>
  </mergeCells>
  <printOptions/>
  <pageMargins left="0.3937007874015748" right="0" top="0.15748031496062992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7">
      <selection activeCell="S5" sqref="S5"/>
    </sheetView>
  </sheetViews>
  <sheetFormatPr defaultColWidth="9.140625" defaultRowHeight="15"/>
  <cols>
    <col min="1" max="1" width="4.140625" style="0" customWidth="1"/>
    <col min="2" max="2" width="4.57421875" style="0" customWidth="1"/>
    <col min="3" max="3" width="3.421875" style="0" customWidth="1"/>
    <col min="4" max="4" width="37.00390625" style="0" customWidth="1"/>
    <col min="5" max="5" width="8.57421875" style="0" customWidth="1"/>
    <col min="6" max="8" width="10.7109375" style="0" customWidth="1"/>
    <col min="9" max="11" width="10.7109375" style="0" hidden="1" customWidth="1"/>
    <col min="12" max="12" width="14.7109375" style="0" hidden="1" customWidth="1"/>
  </cols>
  <sheetData>
    <row r="1" ht="14.25">
      <c r="L1" s="147" t="s">
        <v>437</v>
      </c>
    </row>
    <row r="2" spans="1:12" ht="31.5" customHeight="1">
      <c r="A2" s="401" t="s">
        <v>410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12" ht="27.75" customHeight="1">
      <c r="A3" s="404" t="s">
        <v>431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7.25" customHeight="1">
      <c r="A4" s="402" t="s">
        <v>354</v>
      </c>
      <c r="B4" s="402"/>
      <c r="C4" s="402" t="s">
        <v>355</v>
      </c>
      <c r="D4" s="402" t="s">
        <v>356</v>
      </c>
      <c r="E4" s="402" t="s">
        <v>357</v>
      </c>
      <c r="F4" s="402" t="s">
        <v>358</v>
      </c>
      <c r="G4" s="402"/>
      <c r="H4" s="402"/>
      <c r="I4" s="402" t="s">
        <v>359</v>
      </c>
      <c r="J4" s="402" t="s">
        <v>360</v>
      </c>
      <c r="K4" s="402" t="s">
        <v>361</v>
      </c>
      <c r="L4" s="402" t="s">
        <v>362</v>
      </c>
    </row>
    <row r="5" spans="1:12" ht="77.25" customHeight="1">
      <c r="A5" s="402"/>
      <c r="B5" s="402"/>
      <c r="C5" s="402"/>
      <c r="D5" s="402"/>
      <c r="E5" s="402"/>
      <c r="F5" s="402" t="s">
        <v>378</v>
      </c>
      <c r="G5" s="402" t="s">
        <v>379</v>
      </c>
      <c r="H5" s="402" t="s">
        <v>432</v>
      </c>
      <c r="I5" s="402"/>
      <c r="J5" s="402"/>
      <c r="K5" s="402"/>
      <c r="L5" s="402"/>
    </row>
    <row r="6" spans="1:12" ht="14.25">
      <c r="A6" s="100" t="s">
        <v>45</v>
      </c>
      <c r="B6" s="100" t="s">
        <v>46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</row>
    <row r="7" spans="1:12" s="138" customFormat="1" ht="14.25">
      <c r="A7" s="409" t="s">
        <v>363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s="138" customFormat="1" ht="27.75" customHeight="1">
      <c r="A8" s="139" t="s">
        <v>59</v>
      </c>
      <c r="B8" s="140">
        <v>1</v>
      </c>
      <c r="C8" s="228">
        <v>1</v>
      </c>
      <c r="D8" s="229" t="s">
        <v>364</v>
      </c>
      <c r="E8" s="230" t="s">
        <v>365</v>
      </c>
      <c r="F8" s="230" t="s">
        <v>380</v>
      </c>
      <c r="G8" s="230" t="s">
        <v>380</v>
      </c>
      <c r="H8" s="230" t="s">
        <v>380</v>
      </c>
      <c r="I8" s="17" t="s">
        <v>436</v>
      </c>
      <c r="J8" s="17" t="s">
        <v>436</v>
      </c>
      <c r="K8" s="17" t="s">
        <v>436</v>
      </c>
      <c r="L8" s="17" t="s">
        <v>436</v>
      </c>
    </row>
    <row r="9" spans="1:12" s="138" customFormat="1" ht="52.5" customHeight="1">
      <c r="A9" s="139" t="s">
        <v>59</v>
      </c>
      <c r="B9" s="140" t="s">
        <v>60</v>
      </c>
      <c r="C9" s="228">
        <v>2</v>
      </c>
      <c r="D9" s="229" t="s">
        <v>366</v>
      </c>
      <c r="E9" s="230" t="s">
        <v>367</v>
      </c>
      <c r="F9" s="230">
        <v>1.6</v>
      </c>
      <c r="G9" s="230">
        <v>6.1</v>
      </c>
      <c r="H9" s="32">
        <v>1.72</v>
      </c>
      <c r="I9" s="35">
        <v>-4.38</v>
      </c>
      <c r="J9" s="35">
        <v>28.2</v>
      </c>
      <c r="K9" s="35">
        <v>107.5</v>
      </c>
      <c r="L9" s="141"/>
    </row>
    <row r="10" spans="1:12" s="138" customFormat="1" ht="36">
      <c r="A10" s="139" t="s">
        <v>59</v>
      </c>
      <c r="B10" s="140" t="s">
        <v>60</v>
      </c>
      <c r="C10" s="228">
        <v>3</v>
      </c>
      <c r="D10" s="229" t="s">
        <v>368</v>
      </c>
      <c r="E10" s="230" t="s">
        <v>367</v>
      </c>
      <c r="F10" s="230">
        <v>5.6</v>
      </c>
      <c r="G10" s="230">
        <v>9.7</v>
      </c>
      <c r="H10" s="17">
        <v>5.6</v>
      </c>
      <c r="I10" s="101">
        <v>-4.1</v>
      </c>
      <c r="J10" s="102">
        <v>57.73</v>
      </c>
      <c r="K10" s="102">
        <v>100</v>
      </c>
      <c r="L10" s="142"/>
    </row>
    <row r="11" spans="1:12" s="138" customFormat="1" ht="40.5" customHeight="1">
      <c r="A11" s="139" t="s">
        <v>59</v>
      </c>
      <c r="B11" s="140" t="s">
        <v>60</v>
      </c>
      <c r="C11" s="228">
        <v>4</v>
      </c>
      <c r="D11" s="229" t="s">
        <v>369</v>
      </c>
      <c r="E11" s="230" t="s">
        <v>370</v>
      </c>
      <c r="F11" s="230">
        <v>20.72</v>
      </c>
      <c r="G11" s="230">
        <v>20.92</v>
      </c>
      <c r="H11" s="17">
        <v>21.35</v>
      </c>
      <c r="I11" s="17">
        <v>0.43</v>
      </c>
      <c r="J11" s="102">
        <v>102.06</v>
      </c>
      <c r="K11" s="102">
        <v>103.04</v>
      </c>
      <c r="L11" s="142"/>
    </row>
    <row r="12" spans="1:12" s="138" customFormat="1" ht="42.75" customHeight="1">
      <c r="A12" s="139" t="s">
        <v>59</v>
      </c>
      <c r="B12" s="140" t="s">
        <v>60</v>
      </c>
      <c r="C12" s="228">
        <v>5</v>
      </c>
      <c r="D12" s="229" t="s">
        <v>371</v>
      </c>
      <c r="E12" s="230" t="s">
        <v>370</v>
      </c>
      <c r="F12" s="230">
        <v>0.18</v>
      </c>
      <c r="G12" s="230">
        <v>0.21</v>
      </c>
      <c r="H12" s="17">
        <v>0.43</v>
      </c>
      <c r="I12" s="17">
        <v>0.22</v>
      </c>
      <c r="J12" s="102">
        <v>204.76</v>
      </c>
      <c r="K12" s="17">
        <v>238.89</v>
      </c>
      <c r="L12" s="142"/>
    </row>
    <row r="13" spans="1:12" s="138" customFormat="1" ht="14.25">
      <c r="A13" s="400" t="s">
        <v>59</v>
      </c>
      <c r="B13" s="405" t="s">
        <v>60</v>
      </c>
      <c r="C13" s="406">
        <v>6</v>
      </c>
      <c r="D13" s="411" t="s">
        <v>372</v>
      </c>
      <c r="E13" s="410" t="s">
        <v>370</v>
      </c>
      <c r="F13" s="410">
        <v>18000</v>
      </c>
      <c r="G13" s="410">
        <v>21000</v>
      </c>
      <c r="H13" s="408">
        <v>42175</v>
      </c>
      <c r="I13" s="408">
        <v>21175</v>
      </c>
      <c r="J13" s="408">
        <v>200.83</v>
      </c>
      <c r="K13" s="408">
        <v>234.31</v>
      </c>
      <c r="L13" s="408"/>
    </row>
    <row r="14" spans="1:12" s="138" customFormat="1" ht="26.25" customHeight="1">
      <c r="A14" s="400"/>
      <c r="B14" s="405"/>
      <c r="C14" s="406"/>
      <c r="D14" s="411"/>
      <c r="E14" s="410"/>
      <c r="F14" s="410"/>
      <c r="G14" s="410"/>
      <c r="H14" s="127"/>
      <c r="I14" s="127"/>
      <c r="J14" s="127"/>
      <c r="K14" s="127"/>
      <c r="L14" s="127"/>
    </row>
    <row r="15" spans="1:12" s="138" customFormat="1" ht="33.75" customHeight="1">
      <c r="A15" s="400" t="s">
        <v>59</v>
      </c>
      <c r="B15" s="405" t="s">
        <v>60</v>
      </c>
      <c r="C15" s="406">
        <v>7</v>
      </c>
      <c r="D15" s="411" t="s">
        <v>373</v>
      </c>
      <c r="E15" s="410" t="s">
        <v>370</v>
      </c>
      <c r="F15" s="410">
        <v>39647</v>
      </c>
      <c r="G15" s="410">
        <v>39647</v>
      </c>
      <c r="H15" s="408">
        <v>39647</v>
      </c>
      <c r="I15" s="408">
        <v>0</v>
      </c>
      <c r="J15" s="408">
        <v>100</v>
      </c>
      <c r="K15" s="408">
        <v>100</v>
      </c>
      <c r="L15" s="408"/>
    </row>
    <row r="16" spans="1:12" s="138" customFormat="1" ht="62.25" customHeight="1">
      <c r="A16" s="400"/>
      <c r="B16" s="405"/>
      <c r="C16" s="406"/>
      <c r="D16" s="411"/>
      <c r="E16" s="410"/>
      <c r="F16" s="410"/>
      <c r="G16" s="410"/>
      <c r="H16" s="127"/>
      <c r="I16" s="127"/>
      <c r="J16" s="127"/>
      <c r="K16" s="127"/>
      <c r="L16" s="127"/>
    </row>
    <row r="17" spans="1:12" s="138" customFormat="1" ht="120.75" customHeight="1">
      <c r="A17" s="139" t="s">
        <v>59</v>
      </c>
      <c r="B17" s="140" t="s">
        <v>60</v>
      </c>
      <c r="C17" s="228">
        <v>8</v>
      </c>
      <c r="D17" s="229" t="s">
        <v>374</v>
      </c>
      <c r="E17" s="230" t="s">
        <v>370</v>
      </c>
      <c r="F17" s="230">
        <v>3700</v>
      </c>
      <c r="G17" s="230">
        <v>3500</v>
      </c>
      <c r="H17" s="98">
        <v>1531</v>
      </c>
      <c r="I17" s="98">
        <v>-1969</v>
      </c>
      <c r="J17" s="98">
        <v>43.74</v>
      </c>
      <c r="K17" s="98">
        <v>41.38</v>
      </c>
      <c r="L17" s="98"/>
    </row>
    <row r="18" spans="1:12" s="138" customFormat="1" ht="50.25" customHeight="1">
      <c r="A18" s="139" t="s">
        <v>59</v>
      </c>
      <c r="B18" s="140" t="s">
        <v>60</v>
      </c>
      <c r="C18" s="228">
        <v>9</v>
      </c>
      <c r="D18" s="229" t="s">
        <v>375</v>
      </c>
      <c r="E18" s="143" t="s">
        <v>376</v>
      </c>
      <c r="F18" s="230">
        <v>0</v>
      </c>
      <c r="G18" s="230">
        <v>0</v>
      </c>
      <c r="H18" s="98">
        <v>0</v>
      </c>
      <c r="I18" s="98">
        <v>0</v>
      </c>
      <c r="J18" s="98">
        <v>0</v>
      </c>
      <c r="K18" s="98">
        <v>0</v>
      </c>
      <c r="L18" s="98"/>
    </row>
    <row r="19" spans="1:12" s="138" customFormat="1" ht="36">
      <c r="A19" s="139" t="s">
        <v>59</v>
      </c>
      <c r="B19" s="140" t="s">
        <v>60</v>
      </c>
      <c r="C19" s="228">
        <v>10</v>
      </c>
      <c r="D19" s="229" t="s">
        <v>377</v>
      </c>
      <c r="E19" s="230" t="s">
        <v>367</v>
      </c>
      <c r="F19" s="230">
        <v>2</v>
      </c>
      <c r="G19" s="230">
        <v>20</v>
      </c>
      <c r="H19" s="98">
        <v>2</v>
      </c>
      <c r="I19" s="98">
        <v>-18</v>
      </c>
      <c r="J19" s="98">
        <v>10</v>
      </c>
      <c r="K19" s="98">
        <v>100</v>
      </c>
      <c r="L19" s="98"/>
    </row>
    <row r="20" spans="1:12" s="138" customFormat="1" ht="14.25">
      <c r="A20" s="121"/>
      <c r="B20" s="121"/>
      <c r="C20" s="121"/>
      <c r="D20" s="403" t="s">
        <v>73</v>
      </c>
      <c r="E20" s="403"/>
      <c r="F20" s="403"/>
      <c r="G20" s="403"/>
      <c r="H20" s="403"/>
      <c r="I20" s="403"/>
      <c r="J20" s="403"/>
      <c r="K20" s="403"/>
      <c r="L20" s="403"/>
    </row>
    <row r="21" spans="1:12" s="138" customFormat="1" ht="21">
      <c r="A21" s="118" t="s">
        <v>59</v>
      </c>
      <c r="B21" s="118" t="s">
        <v>72</v>
      </c>
      <c r="C21" s="118" t="s">
        <v>75</v>
      </c>
      <c r="D21" s="84" t="s">
        <v>419</v>
      </c>
      <c r="E21" s="117" t="s">
        <v>420</v>
      </c>
      <c r="F21" s="120">
        <v>0</v>
      </c>
      <c r="G21" s="117">
        <v>17</v>
      </c>
      <c r="H21" s="117">
        <v>17</v>
      </c>
      <c r="I21" s="98">
        <f>H21-G21</f>
        <v>0</v>
      </c>
      <c r="J21" s="144">
        <f>H21/G21</f>
        <v>1</v>
      </c>
      <c r="K21" s="145">
        <v>0</v>
      </c>
      <c r="L21" s="120"/>
    </row>
    <row r="22" spans="1:12" s="138" customFormat="1" ht="32.25">
      <c r="A22" s="118" t="s">
        <v>59</v>
      </c>
      <c r="B22" s="118" t="s">
        <v>72</v>
      </c>
      <c r="C22" s="118" t="s">
        <v>102</v>
      </c>
      <c r="D22" s="84" t="s">
        <v>421</v>
      </c>
      <c r="E22" s="117" t="s">
        <v>422</v>
      </c>
      <c r="F22" s="117">
        <v>0</v>
      </c>
      <c r="G22" s="117">
        <v>4048.08</v>
      </c>
      <c r="H22" s="117">
        <v>4048.08</v>
      </c>
      <c r="I22" s="98">
        <f>H22-G22</f>
        <v>0</v>
      </c>
      <c r="J22" s="144">
        <f>H22/G22</f>
        <v>1</v>
      </c>
      <c r="K22" s="145">
        <v>0</v>
      </c>
      <c r="L22" s="117"/>
    </row>
    <row r="23" spans="1:12" s="138" customFormat="1" ht="14.25">
      <c r="A23" s="121" t="s">
        <v>59</v>
      </c>
      <c r="B23" s="121" t="s">
        <v>75</v>
      </c>
      <c r="C23" s="121"/>
      <c r="D23" s="403" t="s">
        <v>98</v>
      </c>
      <c r="E23" s="403"/>
      <c r="F23" s="403"/>
      <c r="G23" s="403"/>
      <c r="H23" s="403"/>
      <c r="I23" s="403"/>
      <c r="J23" s="403"/>
      <c r="K23" s="403"/>
      <c r="L23" s="403"/>
    </row>
    <row r="24" spans="1:12" s="138" customFormat="1" ht="14.25">
      <c r="A24" s="118"/>
      <c r="B24" s="118"/>
      <c r="C24" s="118"/>
      <c r="D24" s="84"/>
      <c r="E24" s="117"/>
      <c r="F24" s="117"/>
      <c r="G24" s="117"/>
      <c r="H24" s="117"/>
      <c r="I24" s="117"/>
      <c r="J24" s="117"/>
      <c r="K24" s="117"/>
      <c r="L24" s="117"/>
    </row>
    <row r="25" spans="1:12" s="138" customFormat="1" ht="24">
      <c r="A25" s="103" t="s">
        <v>59</v>
      </c>
      <c r="B25" s="103" t="s">
        <v>75</v>
      </c>
      <c r="C25" s="103" t="s">
        <v>60</v>
      </c>
      <c r="D25" s="104" t="s">
        <v>381</v>
      </c>
      <c r="E25" s="98" t="s">
        <v>382</v>
      </c>
      <c r="F25" s="98">
        <v>58</v>
      </c>
      <c r="G25" s="98">
        <v>57</v>
      </c>
      <c r="H25" s="98">
        <v>58</v>
      </c>
      <c r="I25" s="98">
        <f>H25-G25</f>
        <v>1</v>
      </c>
      <c r="J25" s="144">
        <f>H25/G25</f>
        <v>1.0175438596491229</v>
      </c>
      <c r="K25" s="145">
        <f>H25/F25</f>
        <v>1</v>
      </c>
      <c r="L25" s="117"/>
    </row>
    <row r="26" spans="1:12" s="138" customFormat="1" ht="24">
      <c r="A26" s="103" t="s">
        <v>59</v>
      </c>
      <c r="B26" s="103" t="s">
        <v>75</v>
      </c>
      <c r="C26" s="103" t="s">
        <v>72</v>
      </c>
      <c r="D26" s="105" t="s">
        <v>383</v>
      </c>
      <c r="E26" s="98" t="s">
        <v>384</v>
      </c>
      <c r="F26" s="98">
        <v>78</v>
      </c>
      <c r="G26" s="98">
        <v>75</v>
      </c>
      <c r="H26" s="98">
        <v>76</v>
      </c>
      <c r="I26" s="98">
        <f aca="true" t="shared" si="0" ref="I26:I36">H26-G26</f>
        <v>1</v>
      </c>
      <c r="J26" s="144">
        <f aca="true" t="shared" si="1" ref="J26:J36">H26/G26</f>
        <v>1.0133333333333334</v>
      </c>
      <c r="K26" s="145">
        <f aca="true" t="shared" si="2" ref="K26:K36">H26/F26</f>
        <v>0.9743589743589743</v>
      </c>
      <c r="L26" s="117"/>
    </row>
    <row r="27" spans="1:12" s="138" customFormat="1" ht="14.25">
      <c r="A27" s="103" t="s">
        <v>59</v>
      </c>
      <c r="B27" s="103" t="s">
        <v>75</v>
      </c>
      <c r="C27" s="103" t="s">
        <v>75</v>
      </c>
      <c r="D27" s="105" t="s">
        <v>385</v>
      </c>
      <c r="E27" s="98" t="s">
        <v>382</v>
      </c>
      <c r="F27" s="98">
        <v>77</v>
      </c>
      <c r="G27" s="98">
        <v>75</v>
      </c>
      <c r="H27" s="98">
        <v>73.5</v>
      </c>
      <c r="I27" s="98">
        <f t="shared" si="0"/>
        <v>-1.5</v>
      </c>
      <c r="J27" s="144">
        <f t="shared" si="1"/>
        <v>0.98</v>
      </c>
      <c r="K27" s="145">
        <f t="shared" si="2"/>
        <v>0.9545454545454546</v>
      </c>
      <c r="L27" s="117"/>
    </row>
    <row r="28" spans="1:12" s="138" customFormat="1" ht="24">
      <c r="A28" s="103" t="s">
        <v>59</v>
      </c>
      <c r="B28" s="103" t="s">
        <v>75</v>
      </c>
      <c r="C28" s="103" t="s">
        <v>102</v>
      </c>
      <c r="D28" s="105" t="s">
        <v>386</v>
      </c>
      <c r="E28" s="98" t="s">
        <v>384</v>
      </c>
      <c r="F28" s="98">
        <v>49</v>
      </c>
      <c r="G28" s="98">
        <v>47</v>
      </c>
      <c r="H28" s="98">
        <v>43</v>
      </c>
      <c r="I28" s="98">
        <f t="shared" si="0"/>
        <v>-4</v>
      </c>
      <c r="J28" s="144">
        <f t="shared" si="1"/>
        <v>0.9148936170212766</v>
      </c>
      <c r="K28" s="145">
        <f t="shared" si="2"/>
        <v>0.8775510204081632</v>
      </c>
      <c r="L28" s="117"/>
    </row>
    <row r="29" spans="1:12" s="138" customFormat="1" ht="14.25">
      <c r="A29" s="103" t="s">
        <v>59</v>
      </c>
      <c r="B29" s="103" t="s">
        <v>75</v>
      </c>
      <c r="C29" s="103" t="s">
        <v>119</v>
      </c>
      <c r="D29" s="105" t="s">
        <v>387</v>
      </c>
      <c r="E29" s="98" t="s">
        <v>382</v>
      </c>
      <c r="F29" s="98">
        <v>73.5</v>
      </c>
      <c r="G29" s="98">
        <v>73</v>
      </c>
      <c r="H29" s="98">
        <v>73.5</v>
      </c>
      <c r="I29" s="98">
        <f t="shared" si="0"/>
        <v>0.5</v>
      </c>
      <c r="J29" s="144">
        <f t="shared" si="1"/>
        <v>1.0068493150684932</v>
      </c>
      <c r="K29" s="145">
        <f t="shared" si="2"/>
        <v>1</v>
      </c>
      <c r="L29" s="117"/>
    </row>
    <row r="30" spans="1:12" s="138" customFormat="1" ht="24">
      <c r="A30" s="103" t="s">
        <v>59</v>
      </c>
      <c r="B30" s="103" t="s">
        <v>75</v>
      </c>
      <c r="C30" s="103" t="s">
        <v>127</v>
      </c>
      <c r="D30" s="105" t="s">
        <v>388</v>
      </c>
      <c r="E30" s="98" t="s">
        <v>384</v>
      </c>
      <c r="F30" s="98">
        <v>254</v>
      </c>
      <c r="G30" s="98">
        <v>250</v>
      </c>
      <c r="H30" s="98">
        <v>187</v>
      </c>
      <c r="I30" s="98">
        <f t="shared" si="0"/>
        <v>-63</v>
      </c>
      <c r="J30" s="144">
        <f t="shared" si="1"/>
        <v>0.748</v>
      </c>
      <c r="K30" s="145">
        <f t="shared" si="2"/>
        <v>0.7362204724409449</v>
      </c>
      <c r="L30" s="117"/>
    </row>
    <row r="31" spans="1:12" s="138" customFormat="1" ht="14.25">
      <c r="A31" s="103" t="s">
        <v>59</v>
      </c>
      <c r="B31" s="103" t="s">
        <v>75</v>
      </c>
      <c r="C31" s="103" t="s">
        <v>209</v>
      </c>
      <c r="D31" s="105" t="s">
        <v>389</v>
      </c>
      <c r="E31" s="98" t="s">
        <v>382</v>
      </c>
      <c r="F31" s="98">
        <v>67</v>
      </c>
      <c r="G31" s="98">
        <v>65.4</v>
      </c>
      <c r="H31" s="98">
        <v>67</v>
      </c>
      <c r="I31" s="98">
        <f t="shared" si="0"/>
        <v>1.5999999999999943</v>
      </c>
      <c r="J31" s="144">
        <f t="shared" si="1"/>
        <v>1.0244648318042813</v>
      </c>
      <c r="K31" s="145">
        <f t="shared" si="2"/>
        <v>1</v>
      </c>
      <c r="L31" s="117"/>
    </row>
    <row r="32" spans="1:12" s="138" customFormat="1" ht="24">
      <c r="A32" s="103" t="s">
        <v>59</v>
      </c>
      <c r="B32" s="103" t="s">
        <v>75</v>
      </c>
      <c r="C32" s="103" t="s">
        <v>213</v>
      </c>
      <c r="D32" s="105" t="s">
        <v>390</v>
      </c>
      <c r="E32" s="98" t="s">
        <v>384</v>
      </c>
      <c r="F32" s="98">
        <v>198</v>
      </c>
      <c r="G32" s="98">
        <v>195</v>
      </c>
      <c r="H32" s="98">
        <v>184</v>
      </c>
      <c r="I32" s="98">
        <f t="shared" si="0"/>
        <v>-11</v>
      </c>
      <c r="J32" s="144">
        <f t="shared" si="1"/>
        <v>0.9435897435897436</v>
      </c>
      <c r="K32" s="145">
        <f t="shared" si="2"/>
        <v>0.9292929292929293</v>
      </c>
      <c r="L32" s="117"/>
    </row>
    <row r="33" spans="1:12" s="138" customFormat="1" ht="24">
      <c r="A33" s="103" t="s">
        <v>59</v>
      </c>
      <c r="B33" s="103" t="s">
        <v>75</v>
      </c>
      <c r="C33" s="103" t="s">
        <v>216</v>
      </c>
      <c r="D33" s="105" t="s">
        <v>391</v>
      </c>
      <c r="E33" s="98" t="s">
        <v>384</v>
      </c>
      <c r="F33" s="98">
        <v>545</v>
      </c>
      <c r="G33" s="98">
        <v>530</v>
      </c>
      <c r="H33" s="98">
        <v>755</v>
      </c>
      <c r="I33" s="98">
        <f t="shared" si="0"/>
        <v>225</v>
      </c>
      <c r="J33" s="144">
        <f t="shared" si="1"/>
        <v>1.4245283018867925</v>
      </c>
      <c r="K33" s="145">
        <f t="shared" si="2"/>
        <v>1.385321100917431</v>
      </c>
      <c r="L33" s="117"/>
    </row>
    <row r="34" spans="1:12" s="138" customFormat="1" ht="14.25">
      <c r="A34" s="103" t="s">
        <v>59</v>
      </c>
      <c r="B34" s="103" t="s">
        <v>75</v>
      </c>
      <c r="C34" s="103" t="s">
        <v>392</v>
      </c>
      <c r="D34" s="105" t="s">
        <v>393</v>
      </c>
      <c r="E34" s="98" t="s">
        <v>382</v>
      </c>
      <c r="F34" s="98">
        <v>73</v>
      </c>
      <c r="G34" s="98">
        <v>72.5</v>
      </c>
      <c r="H34" s="98">
        <v>73</v>
      </c>
      <c r="I34" s="98">
        <f t="shared" si="0"/>
        <v>0.5</v>
      </c>
      <c r="J34" s="144">
        <f t="shared" si="1"/>
        <v>1.006896551724138</v>
      </c>
      <c r="K34" s="145">
        <f t="shared" si="2"/>
        <v>1</v>
      </c>
      <c r="L34" s="117"/>
    </row>
    <row r="35" spans="1:12" s="138" customFormat="1" ht="14.25">
      <c r="A35" s="103" t="s">
        <v>59</v>
      </c>
      <c r="B35" s="103" t="s">
        <v>75</v>
      </c>
      <c r="C35" s="103" t="s">
        <v>394</v>
      </c>
      <c r="D35" s="105" t="s">
        <v>395</v>
      </c>
      <c r="E35" s="98" t="s">
        <v>382</v>
      </c>
      <c r="F35" s="98">
        <v>68</v>
      </c>
      <c r="G35" s="98">
        <v>67</v>
      </c>
      <c r="H35" s="98">
        <v>68</v>
      </c>
      <c r="I35" s="98">
        <f t="shared" si="0"/>
        <v>1</v>
      </c>
      <c r="J35" s="144">
        <f t="shared" si="1"/>
        <v>1.0149253731343284</v>
      </c>
      <c r="K35" s="145">
        <f t="shared" si="2"/>
        <v>1</v>
      </c>
      <c r="L35" s="117"/>
    </row>
    <row r="36" spans="1:12" s="138" customFormat="1" ht="180">
      <c r="A36" s="103" t="s">
        <v>59</v>
      </c>
      <c r="B36" s="103" t="s">
        <v>75</v>
      </c>
      <c r="C36" s="103" t="s">
        <v>88</v>
      </c>
      <c r="D36" s="105" t="s">
        <v>396</v>
      </c>
      <c r="E36" s="106" t="s">
        <v>382</v>
      </c>
      <c r="F36" s="106">
        <v>83.3</v>
      </c>
      <c r="G36" s="106">
        <v>83.3</v>
      </c>
      <c r="H36" s="106">
        <v>83.3</v>
      </c>
      <c r="I36" s="98">
        <f t="shared" si="0"/>
        <v>0</v>
      </c>
      <c r="J36" s="144">
        <f t="shared" si="1"/>
        <v>1</v>
      </c>
      <c r="K36" s="145">
        <f t="shared" si="2"/>
        <v>1</v>
      </c>
      <c r="L36" s="86"/>
    </row>
    <row r="37" spans="1:12" s="138" customFormat="1" ht="14.25">
      <c r="A37" s="407" t="s">
        <v>103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</row>
    <row r="38" spans="1:12" s="138" customFormat="1" ht="21">
      <c r="A38" s="14" t="s">
        <v>59</v>
      </c>
      <c r="B38" s="14">
        <v>4</v>
      </c>
      <c r="C38" s="14">
        <v>1</v>
      </c>
      <c r="D38" s="146" t="s">
        <v>403</v>
      </c>
      <c r="E38" s="17" t="s">
        <v>384</v>
      </c>
      <c r="F38" s="17">
        <v>1</v>
      </c>
      <c r="G38" s="17">
        <v>2</v>
      </c>
      <c r="H38" s="17">
        <v>6</v>
      </c>
      <c r="I38" s="98">
        <v>4</v>
      </c>
      <c r="J38" s="144">
        <f>H38/G38</f>
        <v>3</v>
      </c>
      <c r="K38" s="145">
        <f>H38/F38</f>
        <v>6</v>
      </c>
      <c r="L38" s="142"/>
    </row>
    <row r="39" spans="1:12" s="138" customFormat="1" ht="21">
      <c r="A39" s="14" t="s">
        <v>59</v>
      </c>
      <c r="B39" s="14">
        <v>4</v>
      </c>
      <c r="C39" s="14">
        <v>2</v>
      </c>
      <c r="D39" s="146" t="s">
        <v>404</v>
      </c>
      <c r="E39" s="17" t="s">
        <v>405</v>
      </c>
      <c r="F39" s="17">
        <v>106.132</v>
      </c>
      <c r="G39" s="17">
        <v>106.15</v>
      </c>
      <c r="H39" s="17">
        <v>115.876</v>
      </c>
      <c r="I39" s="98">
        <f>H39-G39</f>
        <v>9.725999999999999</v>
      </c>
      <c r="J39" s="144">
        <f>H39/G39</f>
        <v>1.091625058878945</v>
      </c>
      <c r="K39" s="145">
        <f>H39/F39</f>
        <v>1.0918101986205857</v>
      </c>
      <c r="L39" s="142"/>
    </row>
    <row r="40" spans="1:12" s="138" customFormat="1" ht="31.5">
      <c r="A40" s="14" t="s">
        <v>59</v>
      </c>
      <c r="B40" s="14">
        <v>4</v>
      </c>
      <c r="C40" s="14">
        <v>3</v>
      </c>
      <c r="D40" s="146" t="s">
        <v>406</v>
      </c>
      <c r="E40" s="17" t="s">
        <v>407</v>
      </c>
      <c r="F40" s="17">
        <v>4460</v>
      </c>
      <c r="G40" s="17">
        <v>4500</v>
      </c>
      <c r="H40" s="17">
        <v>4551</v>
      </c>
      <c r="I40" s="98">
        <f>H40-G40</f>
        <v>51</v>
      </c>
      <c r="J40" s="144">
        <f>H40/G40</f>
        <v>1.0113333333333334</v>
      </c>
      <c r="K40" s="145">
        <f>H40/F40</f>
        <v>1.020403587443946</v>
      </c>
      <c r="L40" s="142"/>
    </row>
    <row r="41" spans="1:12" s="138" customFormat="1" ht="21">
      <c r="A41" s="14" t="s">
        <v>59</v>
      </c>
      <c r="B41" s="14">
        <v>4</v>
      </c>
      <c r="C41" s="14">
        <v>4</v>
      </c>
      <c r="D41" s="146" t="s">
        <v>408</v>
      </c>
      <c r="E41" s="17" t="s">
        <v>409</v>
      </c>
      <c r="F41" s="17">
        <v>0</v>
      </c>
      <c r="G41" s="17">
        <v>40</v>
      </c>
      <c r="H41" s="17">
        <v>40</v>
      </c>
      <c r="I41" s="98">
        <f>H41-G41</f>
        <v>0</v>
      </c>
      <c r="J41" s="144">
        <f>H41/G41</f>
        <v>1</v>
      </c>
      <c r="K41" s="145">
        <v>0</v>
      </c>
      <c r="L41" s="142"/>
    </row>
    <row r="42" spans="1:12" s="138" customFormat="1" ht="14.25">
      <c r="A42" s="407" t="s">
        <v>260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</row>
    <row r="43" spans="1:12" s="138" customFormat="1" ht="75">
      <c r="A43" s="14" t="s">
        <v>59</v>
      </c>
      <c r="B43" s="14">
        <v>5</v>
      </c>
      <c r="C43" s="14">
        <v>1</v>
      </c>
      <c r="D43" s="87" t="s">
        <v>397</v>
      </c>
      <c r="E43" s="22" t="s">
        <v>382</v>
      </c>
      <c r="F43" s="101">
        <v>0</v>
      </c>
      <c r="G43" s="101">
        <v>0</v>
      </c>
      <c r="H43" s="101">
        <v>0</v>
      </c>
      <c r="I43" s="98">
        <f>H43-G43</f>
        <v>0</v>
      </c>
      <c r="J43" s="144">
        <v>0</v>
      </c>
      <c r="K43" s="145">
        <v>0</v>
      </c>
      <c r="L43" s="142"/>
    </row>
    <row r="44" spans="1:12" s="138" customFormat="1" ht="54">
      <c r="A44" s="14" t="s">
        <v>59</v>
      </c>
      <c r="B44" s="14">
        <v>5</v>
      </c>
      <c r="C44" s="14" t="s">
        <v>72</v>
      </c>
      <c r="D44" s="87" t="s">
        <v>398</v>
      </c>
      <c r="E44" s="22" t="s">
        <v>382</v>
      </c>
      <c r="F44" s="101">
        <v>41.8</v>
      </c>
      <c r="G44" s="101">
        <v>42.3</v>
      </c>
      <c r="H44" s="101">
        <v>41.8</v>
      </c>
      <c r="I44" s="98">
        <f>H44-G44</f>
        <v>-0.5</v>
      </c>
      <c r="J44" s="144">
        <f>H44/G44</f>
        <v>0.9881796690307328</v>
      </c>
      <c r="K44" s="145">
        <f>H44/F44</f>
        <v>1</v>
      </c>
      <c r="L44" s="142"/>
    </row>
    <row r="45" spans="1:12" s="138" customFormat="1" ht="21">
      <c r="A45" s="14" t="s">
        <v>59</v>
      </c>
      <c r="B45" s="14">
        <v>5</v>
      </c>
      <c r="C45" s="14" t="s">
        <v>75</v>
      </c>
      <c r="D45" s="87" t="s">
        <v>399</v>
      </c>
      <c r="E45" s="22" t="s">
        <v>400</v>
      </c>
      <c r="F45" s="101">
        <v>0</v>
      </c>
      <c r="G45" s="101">
        <v>2</v>
      </c>
      <c r="H45" s="101">
        <v>0</v>
      </c>
      <c r="I45" s="98">
        <f>H45-G45</f>
        <v>-2</v>
      </c>
      <c r="J45" s="144">
        <f>H45/G45</f>
        <v>0</v>
      </c>
      <c r="K45" s="145">
        <v>0</v>
      </c>
      <c r="L45" s="142"/>
    </row>
    <row r="46" spans="1:12" s="138" customFormat="1" ht="21">
      <c r="A46" s="14" t="s">
        <v>59</v>
      </c>
      <c r="B46" s="14">
        <v>5</v>
      </c>
      <c r="C46" s="14" t="s">
        <v>102</v>
      </c>
      <c r="D46" s="87" t="s">
        <v>401</v>
      </c>
      <c r="E46" s="22" t="s">
        <v>400</v>
      </c>
      <c r="F46" s="101">
        <v>5.7</v>
      </c>
      <c r="G46" s="101">
        <v>5</v>
      </c>
      <c r="H46" s="101">
        <v>6.1</v>
      </c>
      <c r="I46" s="98">
        <f>H46-G46</f>
        <v>1.0999999999999996</v>
      </c>
      <c r="J46" s="144">
        <f>H46/G46</f>
        <v>1.22</v>
      </c>
      <c r="K46" s="145">
        <f>H46/F46</f>
        <v>1.0701754385964912</v>
      </c>
      <c r="L46" s="142"/>
    </row>
    <row r="47" spans="1:12" s="138" customFormat="1" ht="32.25">
      <c r="A47" s="14" t="s">
        <v>59</v>
      </c>
      <c r="B47" s="14">
        <v>5</v>
      </c>
      <c r="C47" s="14" t="s">
        <v>119</v>
      </c>
      <c r="D47" s="87" t="s">
        <v>402</v>
      </c>
      <c r="E47" s="22" t="s">
        <v>382</v>
      </c>
      <c r="F47" s="101">
        <v>59</v>
      </c>
      <c r="G47" s="101">
        <v>65</v>
      </c>
      <c r="H47" s="101">
        <v>65</v>
      </c>
      <c r="I47" s="98">
        <f>H47-G47</f>
        <v>0</v>
      </c>
      <c r="J47" s="144">
        <f>H47/G47</f>
        <v>1</v>
      </c>
      <c r="K47" s="145">
        <f>H47/F47</f>
        <v>1.1016949152542372</v>
      </c>
      <c r="L47" s="142"/>
    </row>
    <row r="48" spans="1:12" s="138" customFormat="1" ht="30.75" customHeight="1">
      <c r="A48" s="400" t="s">
        <v>181</v>
      </c>
      <c r="B48" s="269"/>
      <c r="C48" s="269"/>
      <c r="D48" s="269"/>
      <c r="E48" s="269"/>
      <c r="F48" s="269"/>
      <c r="G48" s="269"/>
      <c r="H48" s="269"/>
      <c r="I48" s="293"/>
      <c r="J48" s="293"/>
      <c r="K48" s="293"/>
      <c r="L48" s="293"/>
    </row>
    <row r="49" spans="1:12" s="138" customFormat="1" ht="96">
      <c r="A49" s="289" t="s">
        <v>59</v>
      </c>
      <c r="B49" s="290" t="s">
        <v>127</v>
      </c>
      <c r="C49" s="291">
        <v>1</v>
      </c>
      <c r="D49" s="292" t="s">
        <v>38</v>
      </c>
      <c r="E49" s="289" t="s">
        <v>382</v>
      </c>
      <c r="F49" s="289">
        <v>0</v>
      </c>
      <c r="G49" s="289">
        <v>0</v>
      </c>
      <c r="H49" s="289">
        <v>0</v>
      </c>
      <c r="I49" s="289">
        <v>0</v>
      </c>
      <c r="J49" s="289">
        <v>0</v>
      </c>
      <c r="K49" s="289">
        <v>0</v>
      </c>
      <c r="L49" s="289">
        <v>0</v>
      </c>
    </row>
    <row r="50" s="138" customFormat="1" ht="14.25"/>
    <row r="51" s="138" customFormat="1" ht="14.25"/>
    <row r="52" s="138" customFormat="1" ht="14.25"/>
    <row r="53" s="138" customFormat="1" ht="14.25"/>
  </sheetData>
  <sheetProtection/>
  <mergeCells count="44">
    <mergeCell ref="E15:E16"/>
    <mergeCell ref="J13:J14"/>
    <mergeCell ref="K13:K14"/>
    <mergeCell ref="L13:L14"/>
    <mergeCell ref="H15:H16"/>
    <mergeCell ref="I15:I16"/>
    <mergeCell ref="A7:L7"/>
    <mergeCell ref="G13:G14"/>
    <mergeCell ref="F15:F16"/>
    <mergeCell ref="G15:G16"/>
    <mergeCell ref="F13:F14"/>
    <mergeCell ref="H13:H14"/>
    <mergeCell ref="C13:C14"/>
    <mergeCell ref="D13:D14"/>
    <mergeCell ref="E13:E14"/>
    <mergeCell ref="D15:D16"/>
    <mergeCell ref="F4:H4"/>
    <mergeCell ref="F5:F6"/>
    <mergeCell ref="G5:G6"/>
    <mergeCell ref="H5:H6"/>
    <mergeCell ref="A4:B5"/>
    <mergeCell ref="C4:C6"/>
    <mergeCell ref="D4:D6"/>
    <mergeCell ref="E4:E6"/>
    <mergeCell ref="C15:C16"/>
    <mergeCell ref="A42:L42"/>
    <mergeCell ref="I13:I14"/>
    <mergeCell ref="A13:A14"/>
    <mergeCell ref="B13:B14"/>
    <mergeCell ref="J15:J16"/>
    <mergeCell ref="K15:K16"/>
    <mergeCell ref="L15:L16"/>
    <mergeCell ref="A37:L37"/>
    <mergeCell ref="D20:L20"/>
    <mergeCell ref="A48:H48"/>
    <mergeCell ref="A2:L2"/>
    <mergeCell ref="I4:I6"/>
    <mergeCell ref="J4:J6"/>
    <mergeCell ref="K4:K6"/>
    <mergeCell ref="L4:L6"/>
    <mergeCell ref="D23:L23"/>
    <mergeCell ref="A3:L3"/>
    <mergeCell ref="A15:A16"/>
    <mergeCell ref="B15:B1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.28125" style="0" customWidth="1"/>
    <col min="2" max="2" width="52.421875" style="0" customWidth="1"/>
    <col min="3" max="3" width="13.28125" style="0" customWidth="1"/>
    <col min="4" max="4" width="10.28125" style="0" customWidth="1"/>
    <col min="5" max="5" width="67.8515625" style="0" customWidth="1"/>
  </cols>
  <sheetData>
    <row r="1" ht="26.25" customHeight="1">
      <c r="E1" s="147" t="s">
        <v>438</v>
      </c>
    </row>
    <row r="2" spans="1:5" ht="30" customHeight="1">
      <c r="A2" s="412" t="s">
        <v>418</v>
      </c>
      <c r="B2" s="412"/>
      <c r="C2" s="412"/>
      <c r="D2" s="412"/>
      <c r="E2" s="412"/>
    </row>
    <row r="3" spans="1:5" ht="15">
      <c r="A3" s="412" t="s">
        <v>434</v>
      </c>
      <c r="B3" s="412"/>
      <c r="C3" s="412"/>
      <c r="D3" s="412"/>
      <c r="E3" s="412"/>
    </row>
    <row r="4" spans="1:5" ht="30.75">
      <c r="A4" s="108" t="s">
        <v>355</v>
      </c>
      <c r="B4" s="107" t="s">
        <v>411</v>
      </c>
      <c r="C4" s="110" t="s">
        <v>412</v>
      </c>
      <c r="D4" s="107" t="s">
        <v>413</v>
      </c>
      <c r="E4" s="107" t="s">
        <v>414</v>
      </c>
    </row>
    <row r="5" spans="1:5" ht="30.75">
      <c r="A5" s="413">
        <v>1</v>
      </c>
      <c r="B5" s="415" t="s">
        <v>415</v>
      </c>
      <c r="C5" s="417">
        <v>42115</v>
      </c>
      <c r="D5" s="413">
        <v>761</v>
      </c>
      <c r="E5" s="108" t="s">
        <v>416</v>
      </c>
    </row>
    <row r="6" spans="1:5" ht="30.75">
      <c r="A6" s="414"/>
      <c r="B6" s="416"/>
      <c r="C6" s="414"/>
      <c r="D6" s="414"/>
      <c r="E6" s="108" t="s">
        <v>417</v>
      </c>
    </row>
    <row r="7" spans="1:5" ht="46.5">
      <c r="A7" s="133">
        <v>2</v>
      </c>
      <c r="B7" s="134" t="s">
        <v>415</v>
      </c>
      <c r="C7" s="135">
        <v>42369</v>
      </c>
      <c r="D7" s="137">
        <v>2850</v>
      </c>
      <c r="E7" s="136" t="s">
        <v>435</v>
      </c>
    </row>
    <row r="9" ht="15">
      <c r="A9" s="109"/>
    </row>
  </sheetData>
  <sheetProtection/>
  <mergeCells count="6">
    <mergeCell ref="A2:E2"/>
    <mergeCell ref="A3:E3"/>
    <mergeCell ref="A5:A6"/>
    <mergeCell ref="B5:B6"/>
    <mergeCell ref="C5:C6"/>
    <mergeCell ref="D5:D6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7">
      <selection activeCell="F8" sqref="F8"/>
    </sheetView>
  </sheetViews>
  <sheetFormatPr defaultColWidth="9.140625" defaultRowHeight="15"/>
  <cols>
    <col min="3" max="3" width="19.421875" style="0" customWidth="1"/>
    <col min="4" max="4" width="15.00390625" style="0" customWidth="1"/>
    <col min="5" max="5" width="17.421875" style="0" customWidth="1"/>
    <col min="6" max="6" width="17.8515625" style="0" customWidth="1"/>
    <col min="7" max="7" width="13.7109375" style="0" customWidth="1"/>
    <col min="8" max="8" width="13.140625" style="0" customWidth="1"/>
    <col min="9" max="9" width="13.57421875" style="0" customWidth="1"/>
    <col min="10" max="10" width="13.28125" style="0" customWidth="1"/>
  </cols>
  <sheetData>
    <row r="1" spans="1:10" ht="15">
      <c r="A1" s="210" t="s">
        <v>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5">
      <c r="A2" s="210"/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5">
      <c r="A3" s="210"/>
      <c r="B3" s="211"/>
      <c r="C3" s="211"/>
      <c r="D3" s="211"/>
      <c r="E3" s="211"/>
      <c r="F3" s="211"/>
      <c r="G3" s="211"/>
      <c r="H3" s="211"/>
      <c r="I3" s="211"/>
      <c r="J3" s="211"/>
    </row>
    <row r="4" spans="1:10" ht="95.25" customHeight="1">
      <c r="A4" s="418" t="s">
        <v>40</v>
      </c>
      <c r="B4" s="418"/>
      <c r="C4" s="419" t="s">
        <v>3</v>
      </c>
      <c r="D4" s="419" t="s">
        <v>4</v>
      </c>
      <c r="E4" s="419" t="s">
        <v>5</v>
      </c>
      <c r="F4" s="212" t="s">
        <v>6</v>
      </c>
      <c r="G4" s="212" t="s">
        <v>7</v>
      </c>
      <c r="H4" s="212" t="s">
        <v>8</v>
      </c>
      <c r="I4" s="212" t="s">
        <v>9</v>
      </c>
      <c r="J4" s="212" t="s">
        <v>10</v>
      </c>
    </row>
    <row r="5" spans="1:10" s="213" customFormat="1" ht="14.25">
      <c r="A5" s="212" t="s">
        <v>45</v>
      </c>
      <c r="B5" s="212" t="s">
        <v>46</v>
      </c>
      <c r="C5" s="419"/>
      <c r="D5" s="420"/>
      <c r="E5" s="420"/>
      <c r="F5" s="223" t="s">
        <v>24</v>
      </c>
      <c r="G5" s="223" t="s">
        <v>25</v>
      </c>
      <c r="H5" s="223" t="s">
        <v>26</v>
      </c>
      <c r="I5" s="223" t="s">
        <v>27</v>
      </c>
      <c r="J5" s="223" t="s">
        <v>28</v>
      </c>
    </row>
    <row r="6" spans="1:10" ht="66.75" customHeight="1">
      <c r="A6" s="214" t="s">
        <v>59</v>
      </c>
      <c r="B6" s="212">
        <v>1</v>
      </c>
      <c r="C6" s="215" t="s">
        <v>22</v>
      </c>
      <c r="D6" s="222" t="s">
        <v>23</v>
      </c>
      <c r="E6" s="222" t="s">
        <v>324</v>
      </c>
      <c r="F6" s="222">
        <v>0.796</v>
      </c>
      <c r="G6" s="222">
        <v>0.796</v>
      </c>
      <c r="H6" s="222">
        <v>1</v>
      </c>
      <c r="I6" s="222">
        <v>1</v>
      </c>
      <c r="J6" s="222">
        <v>1</v>
      </c>
    </row>
    <row r="7" spans="1:21" ht="44.25" customHeight="1">
      <c r="A7" s="214" t="s">
        <v>59</v>
      </c>
      <c r="B7" s="212">
        <v>2</v>
      </c>
      <c r="C7" s="224" t="s">
        <v>73</v>
      </c>
      <c r="D7" s="225" t="s">
        <v>29</v>
      </c>
      <c r="E7" s="225" t="s">
        <v>30</v>
      </c>
      <c r="F7" s="225">
        <v>1.4451</v>
      </c>
      <c r="G7" s="225">
        <v>1</v>
      </c>
      <c r="H7" s="225">
        <v>1</v>
      </c>
      <c r="I7" s="225">
        <v>0.692</v>
      </c>
      <c r="J7" s="225">
        <v>1.4451</v>
      </c>
      <c r="U7" t="s">
        <v>31</v>
      </c>
    </row>
    <row r="8" spans="1:10" ht="52.5" customHeight="1">
      <c r="A8" s="214" t="s">
        <v>59</v>
      </c>
      <c r="B8" s="212">
        <v>3</v>
      </c>
      <c r="C8" s="212" t="s">
        <v>98</v>
      </c>
      <c r="D8" s="225" t="s">
        <v>29</v>
      </c>
      <c r="E8" s="225" t="s">
        <v>30</v>
      </c>
      <c r="F8" s="225">
        <v>3.281</v>
      </c>
      <c r="G8" s="225">
        <v>1</v>
      </c>
      <c r="H8" s="225">
        <v>0.5</v>
      </c>
      <c r="I8" s="225">
        <v>0.1524</v>
      </c>
      <c r="J8" s="225">
        <v>3.281</v>
      </c>
    </row>
    <row r="9" spans="1:10" ht="48" customHeight="1">
      <c r="A9" s="214" t="s">
        <v>59</v>
      </c>
      <c r="B9" s="212">
        <v>4</v>
      </c>
      <c r="C9" s="212" t="s">
        <v>103</v>
      </c>
      <c r="D9" s="225" t="s">
        <v>29</v>
      </c>
      <c r="E9" s="225" t="s">
        <v>30</v>
      </c>
      <c r="F9" s="225">
        <v>0.983</v>
      </c>
      <c r="G9" s="225">
        <v>1</v>
      </c>
      <c r="H9" s="225">
        <v>0.9333</v>
      </c>
      <c r="I9" s="225">
        <v>0.9493</v>
      </c>
      <c r="J9" s="225">
        <v>0.9831</v>
      </c>
    </row>
    <row r="10" spans="1:10" ht="36">
      <c r="A10" s="214" t="s">
        <v>59</v>
      </c>
      <c r="B10" s="212">
        <v>5</v>
      </c>
      <c r="C10" s="212" t="s">
        <v>260</v>
      </c>
      <c r="D10" s="225" t="s">
        <v>29</v>
      </c>
      <c r="E10" s="225" t="s">
        <v>30</v>
      </c>
      <c r="F10" s="225">
        <v>0.768</v>
      </c>
      <c r="G10" s="225">
        <v>0.8416</v>
      </c>
      <c r="H10" s="225">
        <v>0.09091</v>
      </c>
      <c r="I10" s="225">
        <v>0.9963</v>
      </c>
      <c r="J10" s="225">
        <v>0.9125</v>
      </c>
    </row>
    <row r="11" spans="1:10" ht="53.25" customHeight="1">
      <c r="A11" s="214" t="s">
        <v>59</v>
      </c>
      <c r="B11" s="212">
        <v>6</v>
      </c>
      <c r="C11" s="212" t="s">
        <v>39</v>
      </c>
      <c r="D11" s="225" t="s">
        <v>29</v>
      </c>
      <c r="E11" s="225" t="s">
        <v>30</v>
      </c>
      <c r="F11" s="225">
        <v>1.003</v>
      </c>
      <c r="G11" s="225">
        <v>1</v>
      </c>
      <c r="H11" s="225">
        <v>1</v>
      </c>
      <c r="I11" s="225">
        <v>0.9967</v>
      </c>
      <c r="J11" s="225">
        <v>1.003</v>
      </c>
    </row>
  </sheetData>
  <sheetProtection/>
  <mergeCells count="4">
    <mergeCell ref="A4:B4"/>
    <mergeCell ref="C4:C5"/>
    <mergeCell ref="D4:D5"/>
    <mergeCell ref="E4:E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2016-05-11T12:29:13Z</cp:lastPrinted>
  <dcterms:created xsi:type="dcterms:W3CDTF">2006-09-16T00:00:00Z</dcterms:created>
  <dcterms:modified xsi:type="dcterms:W3CDTF">2016-05-11T13:02:25Z</dcterms:modified>
  <cp:category/>
  <cp:version/>
  <cp:contentType/>
  <cp:contentStatus/>
</cp:coreProperties>
</file>