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5" windowWidth="14805" windowHeight="7110" activeTab="0"/>
  </bookViews>
  <sheets>
    <sheet name="форма 1" sheetId="1" r:id="rId1"/>
    <sheet name="форма 2" sheetId="2" r:id="rId2"/>
    <sheet name="форма 4 нет" sheetId="3" r:id="rId3"/>
    <sheet name="форма3 " sheetId="4" r:id="rId4"/>
    <sheet name="форма 6 " sheetId="5" r:id="rId5"/>
    <sheet name="форма 7 не надо" sheetId="6" r:id="rId6"/>
    <sheet name="тит лист" sheetId="7" r:id="rId7"/>
    <sheet name="форма 5 новая " sheetId="8" r:id="rId8"/>
    <sheet name="Лист1" sheetId="9" r:id="rId9"/>
  </sheets>
  <externalReferences>
    <externalReference r:id="rId12"/>
    <externalReference r:id="rId13"/>
    <externalReference r:id="rId14"/>
  </externalReferences>
  <definedNames/>
  <calcPr fullCalcOnLoad="1"/>
</workbook>
</file>

<file path=xl/sharedStrings.xml><?xml version="1.0" encoding="utf-8"?>
<sst xmlns="http://schemas.openxmlformats.org/spreadsheetml/2006/main" count="548" uniqueCount="271">
  <si>
    <t>Коды аналитической программной классификации</t>
  </si>
  <si>
    <t>Ответственный исполнитель, соисполнитель</t>
  </si>
  <si>
    <t>Код бюджетной классификации</t>
  </si>
  <si>
    <t>ГРБС</t>
  </si>
  <si>
    <t>Рз</t>
  </si>
  <si>
    <t>Пр</t>
  </si>
  <si>
    <t>ЦС</t>
  </si>
  <si>
    <t>ВР</t>
  </si>
  <si>
    <t>МП</t>
  </si>
  <si>
    <t>Пп</t>
  </si>
  <si>
    <t>ОМ</t>
  </si>
  <si>
    <t>М</t>
  </si>
  <si>
    <t>Наименование муниципальной программы, подпрограммы</t>
  </si>
  <si>
    <t>Источник финансирования</t>
  </si>
  <si>
    <t>Оценка расходов, тыс. рублей</t>
  </si>
  <si>
    <t>Отношение фактических расходов к оценке расходов, %</t>
  </si>
  <si>
    <t>Оценка расходов согласно муниципальной программе</t>
  </si>
  <si>
    <t>Фактические расходы на отчетную дату</t>
  </si>
  <si>
    <t>Всего</t>
  </si>
  <si>
    <t>бюджет муниципального образования</t>
  </si>
  <si>
    <t>в том числе:</t>
  </si>
  <si>
    <t>собственные средства бюджета муниципального образования</t>
  </si>
  <si>
    <t>субсидии из бюджета Удмуртской Республики</t>
  </si>
  <si>
    <t>субвенции из бюджета Удмуртской Республики</t>
  </si>
  <si>
    <t>иные межбюджетные трансферты из бюджета Удмуртской Республики, имеющие целевое назначение</t>
  </si>
  <si>
    <t>субсидии из бюджета Удмуртской Республики, планируемые к привлечению</t>
  </si>
  <si>
    <t xml:space="preserve">Форма 3. Отчет о выполнении основных мероприятий муниципальной программы </t>
  </si>
  <si>
    <t>Код аналитической программной классификации</t>
  </si>
  <si>
    <t>Наименование подпрограммы,                                                основного мероприятия, мероприятия</t>
  </si>
  <si>
    <t>Ответственный исполнитель подпрограммы, основного мероприятия, мероприятия</t>
  </si>
  <si>
    <t xml:space="preserve">Срок выполнения плановый </t>
  </si>
  <si>
    <t>Срок выполнения фактический</t>
  </si>
  <si>
    <t>Ожидаемый непосредственный результат</t>
  </si>
  <si>
    <t>Достигнутый результат</t>
  </si>
  <si>
    <t>Проблемы, возникшие в ходе реализации мероприятия</t>
  </si>
  <si>
    <t xml:space="preserve">Форма 4. Отчет о выполнении сводных показателей муниципальных заданий на оказание муниципальных услуг (выполнение работ) </t>
  </si>
  <si>
    <t xml:space="preserve">Форма 5. Отчет о достигнутых значениях целевых показателей (индикаторов) муниципальной программы </t>
  </si>
  <si>
    <t>№ п/п</t>
  </si>
  <si>
    <t>Наименование целевого показателя (индикатора)</t>
  </si>
  <si>
    <t>Единица измерения</t>
  </si>
  <si>
    <t>Значения целевого показателя (индикатора)</t>
  </si>
  <si>
    <t>Темп роста к уровню прошлого года, %</t>
  </si>
  <si>
    <t>Обоснование отклонений значений целевого показателя (индикатора) на конец отчетного периода</t>
  </si>
  <si>
    <t>план на конец отчетного (текущего) года</t>
  </si>
  <si>
    <t>08</t>
  </si>
  <si>
    <t>01</t>
  </si>
  <si>
    <t>Внедрение энергоменеджмента</t>
  </si>
  <si>
    <t>7</t>
  </si>
  <si>
    <t>03</t>
  </si>
  <si>
    <t>05</t>
  </si>
  <si>
    <t>02</t>
  </si>
  <si>
    <t>13</t>
  </si>
  <si>
    <t>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муниципального образования</t>
  </si>
  <si>
    <t>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муниципального образования</t>
  </si>
  <si>
    <t>Доля объема холодной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t>
  </si>
  <si>
    <t>Доля объема горячей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t>
  </si>
  <si>
    <t>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муниципального образования</t>
  </si>
  <si>
    <t>Доля объема энергетических ресурсов, производимых с использованием возобновляемых источников энергии и (или) вторичных энергетических ресурсов, в общем объеме энергетических ресурсов, производимых на территории муниципального образования</t>
  </si>
  <si>
    <t>Целевые показатели в области энергосбережения и повышения энергетической эффективности в муниципальном секторе</t>
  </si>
  <si>
    <t>Удельный расход энергетических ресурсов на снабжение органов местного самоуправления и муниципальных учреждений</t>
  </si>
  <si>
    <t>Удельный расход электрической энергии на снабжение органов местного самоуправления и муниципальных учреждений</t>
  </si>
  <si>
    <t>Удельный расход тепловой энергии на снабжение органов местного самоуправления и муниципальных учреждений</t>
  </si>
  <si>
    <t>Удельный расход холодной воды на снабжение органов местного самоуправления и муниципальных учреждений</t>
  </si>
  <si>
    <t>Удельный расход горячей воды на снабжение органов местного самоуправления и муниципальных учреждений</t>
  </si>
  <si>
    <t>Удельный расход природного газа на снабжение органов местного самоуправления и муниципальных учреждений</t>
  </si>
  <si>
    <t>Количество энергосервисных договоров (контрактов), заключенных органами местного самоуправления и муниципальными учреждениями</t>
  </si>
  <si>
    <t>Целевые показатели в области энергосбережения и повышения энергетической эффективности в жилищном фонде</t>
  </si>
  <si>
    <t>Удельный расход тепловой энергии в многоквартирных домах</t>
  </si>
  <si>
    <t>Удельный расход холодной воды в многоквартирных домах</t>
  </si>
  <si>
    <t>Удельный расход горячей воды в многоквартирных домах</t>
  </si>
  <si>
    <t>Удельный расход электрической энергии в многоквартирных домах</t>
  </si>
  <si>
    <t>Удельная величина потребления электрической энергии в многоквартирных домах</t>
  </si>
  <si>
    <t>Удельный суммарный расход энергетических ресурсов в многоквартирных домах</t>
  </si>
  <si>
    <t>Целевые показатели в области энергосбережения и повышения энергетической эффективности в системах коммунальной инфраструктуры</t>
  </si>
  <si>
    <t>Удельный расход топлива на выработку тепловой энергии на тепловых электростанциях</t>
  </si>
  <si>
    <t>Удельный расход топлива на выработку тепловой энергии на котельных</t>
  </si>
  <si>
    <t>Удельный расход электрической энергии, используемой при передаче тепловой энергии в системах теплоснабжения</t>
  </si>
  <si>
    <t>Доля потерь тепловой энергии при ее передаче в общем объеме переданной тепловой энергии</t>
  </si>
  <si>
    <t>Доля потерь воды при ее передаче в общем объеме переданной воды</t>
  </si>
  <si>
    <t>Удельный расход электрической энергии, используемой для передачи (транспортировки) воды в системах водоснабжения</t>
  </si>
  <si>
    <t>Удельный расход электрической энергии, используемой в системах водоотведения</t>
  </si>
  <si>
    <t>Удельный расход электрической энергии в системах уличного освещения</t>
  </si>
  <si>
    <t>Целевые показатели в области энергосбережения и повышения энергетической эффективности в транспортном комплексе</t>
  </si>
  <si>
    <t>Количество транспортных средств, относящихся к общественному транспорту, в отношении которых проведены мероприятия по энергосбережению и повышению энергетической эффективности, в том числе по замещению бензина и дизельного топлива, используемых транспортными средствами в качестве моторного топлива, природным газом, газовыми смесями и сжиженным углеводородным газом, регулирование тарифов на услуги по перевозке на которых осуществляется Удмуртской Республикой</t>
  </si>
  <si>
    <t>Общие целевые показатели в области энергосбережения и повышения энергетической эффективности</t>
  </si>
  <si>
    <t>%</t>
  </si>
  <si>
    <t xml:space="preserve">кг.у.т./м²
</t>
  </si>
  <si>
    <r>
      <t>кВтч/м</t>
    </r>
    <r>
      <rPr>
        <vertAlign val="superscript"/>
        <sz val="10"/>
        <color indexed="8"/>
        <rFont val="Times New Roman"/>
        <family val="1"/>
      </rPr>
      <t>2</t>
    </r>
  </si>
  <si>
    <r>
      <t>Гкал/м</t>
    </r>
    <r>
      <rPr>
        <vertAlign val="superscript"/>
        <sz val="10"/>
        <color indexed="8"/>
        <rFont val="Times New Roman"/>
        <family val="1"/>
      </rPr>
      <t>2</t>
    </r>
  </si>
  <si>
    <r>
      <t>м</t>
    </r>
    <r>
      <rPr>
        <vertAlign val="superscript"/>
        <sz val="10"/>
        <color indexed="8"/>
        <rFont val="Times New Roman"/>
        <family val="1"/>
      </rPr>
      <t>3</t>
    </r>
    <r>
      <rPr>
        <sz val="10"/>
        <color indexed="8"/>
        <rFont val="Times New Roman"/>
        <family val="1"/>
      </rPr>
      <t>/чел</t>
    </r>
  </si>
  <si>
    <t>ед.</t>
  </si>
  <si>
    <r>
      <t>м</t>
    </r>
    <r>
      <rPr>
        <vertAlign val="superscript"/>
        <sz val="10"/>
        <color indexed="8"/>
        <rFont val="Times New Roman"/>
        <family val="1"/>
      </rPr>
      <t>3</t>
    </r>
    <r>
      <rPr>
        <sz val="10"/>
        <color indexed="8"/>
        <rFont val="Times New Roman"/>
        <family val="1"/>
      </rPr>
      <t>/м</t>
    </r>
    <r>
      <rPr>
        <vertAlign val="superscript"/>
        <sz val="10"/>
        <color indexed="8"/>
        <rFont val="Times New Roman"/>
        <family val="1"/>
      </rPr>
      <t>2</t>
    </r>
  </si>
  <si>
    <t>кВтч/чел</t>
  </si>
  <si>
    <t xml:space="preserve">кг.у.т./Гкал
</t>
  </si>
  <si>
    <t xml:space="preserve">кВтч/Гкал
</t>
  </si>
  <si>
    <t>кВтч/м3</t>
  </si>
  <si>
    <t xml:space="preserve">кВтч./м²
</t>
  </si>
  <si>
    <t>Управление ЖКХ Администрации г. Воткинска</t>
  </si>
  <si>
    <t>Оценка энергоэффективности по отраслям экономики УР</t>
  </si>
  <si>
    <t>Проведение мониторинга энергоэффективности организаций, финансируемых из бюджетов муниципальных образований</t>
  </si>
  <si>
    <t>Оценка энергоэффективности бюджетной сферы УР</t>
  </si>
  <si>
    <t>Проведение обучения специалистов органов местного самоуправления, организаций с участием  муниципальных образований, а также других организаций в области энергосбережения и повышения энергетической эффективности</t>
  </si>
  <si>
    <t xml:space="preserve">Повышение качества работы предприятий и организаций в области энергосбережения и повышение энергоэффективности </t>
  </si>
  <si>
    <t>Развитие регионального сегмента государственной информационной системы в области энергосбережения и повышения энергетической эффективности</t>
  </si>
  <si>
    <t>Функциональное расширение регионального сегмента ГИС. Систематизация информации, используемой для оценки энергоэффективности организаций, финансируемых из бюджета муниципального образования</t>
  </si>
  <si>
    <t>Управление муниципального имущества и земельных ресурсов г. Воткинска, Управление ЖКХ Администрации г. Воткинска</t>
  </si>
  <si>
    <t>Замена ветхих оконных блоков на энергосберегающие, замена входных групп</t>
  </si>
  <si>
    <t xml:space="preserve">Снижение объемов потребления тепловой энергии в сопоставимых условиях на 4974 Гкал в год (12,6%). Сокращение бюджетных расходов на оплату тепловой энергии на 7353 тыс.руб. в год (в ценах 2012 года) </t>
  </si>
  <si>
    <t>Реализация мероприятий на объектах организаций, оказывающих услуги теплоснабжения на территории МО «Город Воткинск»</t>
  </si>
  <si>
    <t>04</t>
  </si>
  <si>
    <t>Реализация мероприятий на объектах организаций, оказывающих услуги водоснабжения и водоотведения  на территории МО «Город Воткинск»</t>
  </si>
  <si>
    <t>Реализация мероприятий на объектах электросетевых организаций, оказывающих услуги по передаче электрической энергии на территории МО "Город Воткинск"</t>
  </si>
  <si>
    <t>Сокращение потерь электроэнергии при ее передаче по распределительным сетям</t>
  </si>
  <si>
    <t>06</t>
  </si>
  <si>
    <t>Реализация энергоэффективных мероприятий на объектах многоквартирного жилищного фонда МО "Город Воткинск" (мероприятие реализовывается в соответствии с подпрограммой "Содержание и развитие жилищного хозяйства города Воткинска" (2015-2019 годы)" муниципальной программы города Воткинска "Содержание и развитие муниципального хозяйства" (2015-2019 годы)")</t>
  </si>
  <si>
    <t>Ремонт межпанельных швов</t>
  </si>
  <si>
    <t xml:space="preserve">Утепление торцевых стен панельных домов </t>
  </si>
  <si>
    <t>Утепление чердачного перекрытия</t>
  </si>
  <si>
    <t>Установка пластиковых окон в подъездах</t>
  </si>
  <si>
    <t>Установка входных дверей в подъезд</t>
  </si>
  <si>
    <t>Изоляция трубопроводов в подвале и чердаке</t>
  </si>
  <si>
    <t>Ремонт электрооборудования</t>
  </si>
  <si>
    <t>Управление ЖКХ Администрации г. Воткинска Управляющие компании и ТСЖ</t>
  </si>
  <si>
    <t>Управление ЖКХ Администрации г. Воткинска, Управление образования, Управление культуры, спорта и молодежной политики, Управление по делам архивов</t>
  </si>
  <si>
    <t xml:space="preserve">Управление ЖКХ Администрации г. Воткинска, Управление образования, Управление культуры, спорта и молодежной политики </t>
  </si>
  <si>
    <t>Нет объемов финансирования</t>
  </si>
  <si>
    <t>5</t>
  </si>
  <si>
    <t>Реализация  энергоэффективных мероприятий в бюджетных учреждениях МО "Город Воткинск"</t>
  </si>
  <si>
    <t>факт на конец отчетного периода*</t>
  </si>
  <si>
    <t>Представление некорректной информации</t>
  </si>
  <si>
    <t>иные источники****</t>
  </si>
  <si>
    <t>Мероприятия по организации выявления бесхозяйных объектов недвижимого имущества, используемых для передачи энергетических ресурсов (включая газоснабжение, теплоснабжение и электроснабжение), постановки в установленном порядке на учет и признанию права муниципальной собственности на них, а также по организации управления такими объектами с момента их выявления, в том числе по определению источника компенсации возникающих при эксплуатации нормативных потерь энергетических ресурсов</t>
  </si>
  <si>
    <t>1</t>
  </si>
  <si>
    <t>3</t>
  </si>
  <si>
    <t>Реализация мероприятий по восстановлению и устройству сетей уличного освещения муниципального образования "Город Воткинск"</t>
  </si>
  <si>
    <t>0800162600</t>
  </si>
  <si>
    <t xml:space="preserve">Реализация мероприятий по восстановлению и устройству сетей уличного освещения муниципального образования "Город Воткинск" </t>
  </si>
  <si>
    <t>Относительное отклонение факта от плана</t>
  </si>
  <si>
    <t>0800562620</t>
  </si>
  <si>
    <t>08001S5770</t>
  </si>
  <si>
    <t>****- средства управляющих компаний, бюджетных учреждений (за счет внебюджетных источников)  (данные УК и бюджетных организаций)</t>
  </si>
  <si>
    <t>Ремонт и утепление кровли, утепление ограждающих конструкций (обшивка панелями, теплоизоляция), заделка межпанельных и компенсационных швов в стенах зданий, ремонт цоколя</t>
  </si>
  <si>
    <t xml:space="preserve">Снижение объемов потребления тепловой энергии в сопоставимых условиях на 1201,5,3 Гкал в год (3,0%). Сокращение бюджетных расходов на оплату тепловой энергии на 1672,4 тыс.руб. в год (в ценах 2012 года) </t>
  </si>
  <si>
    <t>8</t>
  </si>
  <si>
    <t>Управление ЖКХ Администрации г. Воткинска, МУП «Водоканал»</t>
  </si>
  <si>
    <t>Утверждаю</t>
  </si>
  <si>
    <t>Заместитель главы Администрации города Воткинска по ЖКХ и транспорту</t>
  </si>
  <si>
    <r>
      <t xml:space="preserve">*  Перечень целевых показателей регламентирован Постановлением Правительства Российской Федерации от 31.12.2009 №1225 «О требованиях к региональным и муниципальным программам в области энергосбережения и повышения энергетической эффективности». </t>
    </r>
    <r>
      <rPr>
        <b/>
        <sz val="10"/>
        <rFont val="Times New Roman"/>
        <family val="1"/>
      </rPr>
      <t>Значения целевых показателей  носят предварительный характер и будут определены по итогам 2017 года</t>
    </r>
  </si>
  <si>
    <t>факт на начало отчетного периода (за прошлый год)**</t>
  </si>
  <si>
    <t>Расчет и анализ показателя не ведется в связи с отсутствием официальной статистической информации.</t>
  </si>
  <si>
    <t>Удельный расход природного газа в многоквартирных домах с иными системами теплоснабжения</t>
  </si>
  <si>
    <t>**  В графе "факт на начало отчетного периода (за прошлый год)" указано плановое значение показателя на 2016 год, показатели будут откорректированы в июле 2017 года</t>
  </si>
  <si>
    <t>Проведение мониторинга энергоэффективности предприятий, оказывающих услуги теплоснабжения, водоснабжения и водоотведения на территории муниципального образования</t>
  </si>
  <si>
    <t>Управление ЖКХ Администрации г. Воткинска, управляющие компании и ТСЖ</t>
  </si>
  <si>
    <t xml:space="preserve">Сокращение доли бесхозяйных объектов теплоэнергетического хозяйства, объектов систем теплоснабжения,  электроснабжения, водоснабжения, водоотведения и газоснабжения </t>
  </si>
  <si>
    <t>Вид правового акта</t>
  </si>
  <si>
    <t>Дата принятия</t>
  </si>
  <si>
    <t>Номер</t>
  </si>
  <si>
    <t>Суть изменений (краткое изложение)</t>
  </si>
  <si>
    <t>Постановление  Администрации  города Воткинска</t>
  </si>
  <si>
    <r>
      <t xml:space="preserve">Форма 7. </t>
    </r>
    <r>
      <rPr>
        <sz val="12"/>
        <color indexed="8"/>
        <rFont val="Times New Roman"/>
        <family val="1"/>
      </rPr>
      <t xml:space="preserve">Результаты оценки эффективности муниципальной  программы </t>
    </r>
  </si>
  <si>
    <t>Муниципальная программа, подпрограмма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</si>
  <si>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</si>
  <si>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</si>
  <si>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</si>
  <si>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</si>
  <si>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</si>
  <si>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</si>
  <si>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 xml:space="preserve">Эффективность использования средств бюджета муниципального района (городского округа) </t>
  </si>
  <si>
    <t>Управление жилищно-коммунального хозяйства Администрации города Воткинска</t>
  </si>
  <si>
    <t>Изменение ресурсного обеспечения программы, перечня основных мероприятий, ожидаемых конечных результатов, оценки планируемой эффективности, сведений о составе и значениях целевых показателей (индикаторов) муниципальной программы</t>
  </si>
  <si>
    <t>Техническое перевооружение системы теплоснабжения пос. Вогулка г. Воткинск (установка модульной газовой котельной мощностью 0,38 МВт)</t>
  </si>
  <si>
    <t>И</t>
  </si>
  <si>
    <t>Кассовые расходы, %</t>
  </si>
  <si>
    <t>Наименование муниципальной программы, подпрограммы, основного мероприятия, мероприятия</t>
  </si>
  <si>
    <t>Расходы бюджета муниципального образования, тыс. рублей</t>
  </si>
  <si>
    <t>из ф. 1 кассовое исполнение на конец отчет. периода/план на отчет. период</t>
  </si>
  <si>
    <t>из ф. 3 кол-во выполненных мероприятий/кол-во мероприятий всего</t>
  </si>
  <si>
    <t>Отсутствие финансирования программы из бюджета УР</t>
  </si>
  <si>
    <t>Управление муниципального имущества и земельных ресурсов города Воткинска</t>
  </si>
  <si>
    <t>Управление ЖКХ Администрации города Воткинска</t>
  </si>
  <si>
    <t>фактически заплатили из средств МО</t>
  </si>
  <si>
    <t>фактически заплатили из средств УР</t>
  </si>
  <si>
    <t>из ф. 5 сложить весь столбец "относительное отклонение факта от плана" поделить на количество индикаторов (их кол-во 30)</t>
  </si>
  <si>
    <t>Динамика показателя положительная</t>
  </si>
  <si>
    <t>Снижение показателя связано с высоким процентом износа водопроводных сетей.</t>
  </si>
  <si>
    <t>Отчет не представляется, так как в рамках реализации муниципальной программы оказание муниципальных услуг (выполнение работ) не предусмотрено.</t>
  </si>
  <si>
    <t>Форма 1. Отчет об использовании бюджетных ассигнований бюджета муниципального образования на реализацию муниципальной программы</t>
  </si>
  <si>
    <t>формула</t>
  </si>
  <si>
    <t xml:space="preserve">к плану на  1 января отчетного года
</t>
  </si>
  <si>
    <t xml:space="preserve">к плану на отчетную дату
</t>
  </si>
  <si>
    <t>складывать так: если показатель больше 1, то берется единица, если меньше 1, то это число целиком</t>
  </si>
  <si>
    <t>это правильные цифры:</t>
  </si>
  <si>
    <t>это неверно, сложила неправильно, но пришлось так оставить, как надо, написано внизу</t>
  </si>
  <si>
    <t>0800362610</t>
  </si>
  <si>
    <t>Мероприятия по организации выявления бесхозяйных объектов недвижимого имущества, используемых для передачи энергетических ресурсов (включая газоснабжение, теплоснабжение, электроснабжение, водоснабжение и водоотведение), постановки в установленном порядке на учет и признанию права муниципальной собственности на них, а также по организации управления такими объектами с момента их выявления, в том числе по определению источника компенсации возникающих при эксплуатации нормативных потерь энергетических ресурсов</t>
  </si>
  <si>
    <t xml:space="preserve">Разработка и (или) ежегодная актуализация схем водоснабжения и водоотведения муниципального образования "Город Воткинск" </t>
  </si>
  <si>
    <t>Техническое перевооружение системы теплоснабжения объектов социальной сферы и жилого фонда (с установкой блочно-модульной котельной) по ул. Кирпичнозаводская в г. Воткинске Удмуртской Республики (в том числе ПИР, экспертиза ПСД) (мощность 3,0 МВт)</t>
  </si>
  <si>
    <t>Установка и замена приборов учета тепловой энергии, электрической энергии и воды</t>
  </si>
  <si>
    <t>Управление ЖКХ Администрации г. Воткинска, Управление образования, Управление культуры, спорта и молодежной политики, Управление ЗАГС, Управление по делам архивов</t>
  </si>
  <si>
    <t xml:space="preserve">Исполнение Федерального закона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</si>
  <si>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Модернизация системы освещения здания, замена энергосберегающих светильников и ламп, установка датчиков присутствия на объектах бюджетной сферы</t>
  </si>
  <si>
    <t>Снижение объемов потребления электроэнергии в сопоставимых условиях на 1299 тыс. кВтч в год (18,0%). Сокращение бюджетных расходов на оплату электроэнергии на 3120 тыс. руб. в год (в ценах 2012 года)</t>
  </si>
  <si>
    <t>Разработка и (или) ежегодная актуализация схем водоснабжения и водоотведения муниципального образования «Город Воткинск»</t>
  </si>
  <si>
    <t>Исполнение требований Федерального Закона от 07.12.2011 года №416-ФЗ  «О водоснабжении и водоотведении»</t>
  </si>
  <si>
    <t>6</t>
  </si>
  <si>
    <t>29 января 2018 г.</t>
  </si>
  <si>
    <t>Изменение ресурсного обеспечения программы, перечня основных мероприятий, сведений о составе и значениях целевых показателей (индикаторов) муниципальной программы</t>
  </si>
  <si>
    <t>08005S5770</t>
  </si>
  <si>
    <t>0800505770</t>
  </si>
  <si>
    <t>0800105770</t>
  </si>
  <si>
    <t xml:space="preserve">Разработка и (или) ежегодная актуализация схемы теплоснабжения муниципального образования "Город Воткинск" </t>
  </si>
  <si>
    <t>Форма 6. Сведения о внесенных за отчетный период изменениях в муниципальную программу за 2018 год</t>
  </si>
  <si>
    <t xml:space="preserve"> В рамках  Государственной программы УР «Энергоэффективность и развитие энергетики в Удмуртской Республике» и представлением отчета о реализации муниципальной программы «Энергосбережение и повышение энергетической эффективности  в МО «Город Воткинск» на 2015-2021 годы» ежеквартально собирается  и анализируется информация  по потреблению ТЭР  с  ресурсоснабжающих организаций.</t>
  </si>
  <si>
    <r>
      <t xml:space="preserve">     </t>
    </r>
    <r>
      <rPr>
        <sz val="7"/>
        <rFont val="Times New Roman"/>
        <family val="1"/>
      </rPr>
      <t xml:space="preserve"> На территории муниципального образования «Город Воткинск» заключен энергосервисный контракт № 0113300002017000094 от 27 декабря 2017 года.Предметом контракта является осуществление действий по проведению энергоэффективных мероприятий, направленных на энергосбережение и повышение энергетической эффективности использования энергетических ресурсов при эксплуатации сетей уличного освещения МО «Город Воткинск». </t>
    </r>
  </si>
  <si>
    <t>_______________ А.А. Гредягин</t>
  </si>
  <si>
    <t>Техническое перевооружение системы теплоснабжения жилого фонда (с установкой блочно-модульной котельной) по ул. Ижевская в г. Воткинске Удмуртской Республики (в том числе ПИР, экспертиза ПСД) (мощность 3,0 МВт)</t>
  </si>
  <si>
    <t>08003S5730</t>
  </si>
  <si>
    <t>05003S5730</t>
  </si>
  <si>
    <t>2019 год</t>
  </si>
  <si>
    <t xml:space="preserve">2019 год </t>
  </si>
  <si>
    <t>2019 год при условии финансирования</t>
  </si>
  <si>
    <t>2019 год, при условии финансирования</t>
  </si>
  <si>
    <t xml:space="preserve">** -  значение показателей (индикаторов) за 1 полугодие  некорректные, так как  рассчитывается в целом по году. </t>
  </si>
  <si>
    <t xml:space="preserve"> *** - в связи с отсутствием официальной статистической информации для расчета показателей, значения носят оценочный характер.</t>
  </si>
  <si>
    <t>Удельный расход природного газа в многоквартирных домах с индивидуальными системами газового отопления***</t>
  </si>
  <si>
    <t>*- Перечень целевых показателей регламентирован Постановлением Правительства Российской Федерации от 31.12.2009 №1225 «О требованиях к региональным и муниципальным программам в области энергосбережения и повышения энергетической эффективности». Значения целевых показателей  носят предварительный характер и будут определены по итогам 2019 года</t>
  </si>
  <si>
    <t xml:space="preserve"> Ежеквартально собирается информация по потреблению ТЭР, для предоставления отчетности в Минэнерго УР.</t>
  </si>
  <si>
    <t>Значение казателя стабильное</t>
  </si>
  <si>
    <t>Ежемесячно осуществляется сбор информации потребления ТЭР по бюджетным учреждениям, свод осуществляется в формате Exel</t>
  </si>
  <si>
    <t xml:space="preserve">Отсутствие достаточного финансирования </t>
  </si>
  <si>
    <t>Повышение энергоэффективности работы насосных агерегатов на очистных сооружениях канализации</t>
  </si>
  <si>
    <t xml:space="preserve">Сокращение потерь электроэнергии при ее передаче по распределительным сетям. </t>
  </si>
  <si>
    <t xml:space="preserve">Перевод котельных №  6 в автоматический
режим работы с применением погодного регулирования тепловой нагрузки без присутствия обслуживающего персонала
</t>
  </si>
  <si>
    <t>Мероприятия не проводились в связи с отсутствием финансирования</t>
  </si>
  <si>
    <t>Повышение качества и надежности теплоснабжения, снижение объекмов потребления топлива. Экономический эффект оценивается в 7000 тыс.руб. Срок окупаемости 2 года</t>
  </si>
  <si>
    <t>15</t>
  </si>
  <si>
    <t>Модернизация инженерных систем (ГВС, ХВС, отопление, водоотведение)</t>
  </si>
  <si>
    <t xml:space="preserve">Снижение объемов потребления тепловой энергии в сопоставимых условиях на 379,3 Гкал в год (1,0%). Сокращение бюджетных расходов на оплату тепловой энергии на 420,1 тыс.руб. в год (в ценах 2012 года) </t>
  </si>
  <si>
    <t>Создание информационных систем в области энергосбережения и повышения энергетической эффективности (установка оборудования для диспетчеризации узла учета потребления энергоресурсов на объектах бюджетной сферы)</t>
  </si>
  <si>
    <t>Исполнение Федерального закона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Обеспечение надежности и качества теплоснабжения</t>
  </si>
  <si>
    <t>Участие в обучающем семинаре по работе бюджетных учреждений и ОМС  по заполнению энергетических деклараций (на бесплатной основе)</t>
  </si>
  <si>
    <t xml:space="preserve"> Повышение эффективности потребления энергоресурсов в многоквартирных домах на основе использования при проведении капитальных ремонтов современных энергоэффективных материалов и технологий, а также формирования бережливой модели поведения населения.</t>
  </si>
  <si>
    <t>Реализация мероприятий не производилась, возможна при условии финансирования в пределах 900,0 тыс.руб.</t>
  </si>
  <si>
    <t>Нет объемов финансирования из бюджета УР, недостаточное - из местного бюджета</t>
  </si>
  <si>
    <t>Финансирование в первом полугодии из бюджета Удмуртской Республики выделено не в полном объеме</t>
  </si>
  <si>
    <t xml:space="preserve">Заместитель главы Администрации
по архитектуре, строительству,
жилищно-коммунальному
хозяйству и транспорту
</t>
  </si>
  <si>
    <t>за   I полугодие 2020 год</t>
  </si>
  <si>
    <t xml:space="preserve">"_______"_______________2020 г. </t>
  </si>
  <si>
    <t>Отчет о реализации муниципальной программы муниципального образования «Город Воткинск» «Энергосбережение и повышение энергетической эффективности на 2020-2024 годы»</t>
  </si>
  <si>
    <t>Кассовое исполнение на 30.06.2020</t>
  </si>
  <si>
    <t>Сводная бюджетная роспись на                 30 .06.2020</t>
  </si>
  <si>
    <t>Сводная бюджетная роспись, план на 1 января  2020г.</t>
  </si>
  <si>
    <t>Форма 2. Отчет о расходах на реализацию муниципальной программы за счет всех источников финансирования на 01.07.2020г.</t>
  </si>
  <si>
    <t>Муниципальная программа муниципального образования «Город Воткинск» «Энергосбережение и повышение энергетической эффективности на 2020-2024 годы»</t>
  </si>
  <si>
    <t>Сравнение фактического значения показателя, рассчитанного по итогам 1 полугодия 2020 года, с плановыми значениями на 2019, 2020годы нецелесообразно. Анализ отклонений целевого показателя будет проведен по итогам года.</t>
  </si>
  <si>
    <t>Значение показателя ориентировочно по 2019 году, будет откорретировано по факту 2020</t>
  </si>
  <si>
    <t>Значение показателя ориентировочно по 2019 году, будет откорретировано по итогам года на основании данных, представленных АНО "Центр развития дизайна, городской среды и энергосбережения УР"</t>
  </si>
  <si>
    <t>Сравнение фактического значения показателя, рассчитанного по итогам 1 полугодия 2020 года с плановыми значениями на 2019, 2020годы нецелесообразно. Анализ отклонений целевого показателя будет проведен по итогам года.</t>
  </si>
  <si>
    <t>2020 год, ежеквартально</t>
  </si>
  <si>
    <t>2020 год</t>
  </si>
  <si>
    <t>Система на территории УР не функционирует с 2019 года</t>
  </si>
  <si>
    <t>2020 год, при условии финансирования</t>
  </si>
  <si>
    <t xml:space="preserve">Выделено финансирование из бюджета УР в сумме 0,432 тыс. руб., софинансирование из местного бюджета 0,004 тыс. руб. На эл.площадке размещена аукционная документация,ведется прием заявок  по сокращению доли бесхозяйных сетей, регистрации прав собственности . Итоги аукциона назначены 23 июля 2020г. </t>
  </si>
  <si>
    <t>Из бюджета УР выделены средства в размере 466,900 тыс. руб., софинансирование из местного бюджета 116,725 тыс. руб.На данный мосмент идет согласование аукционной документации по замене  неизолированных проводов на силовой изолированный провод (СИП).Работы запланированны  на II полугодие 2020 года.</t>
  </si>
  <si>
    <t>2020 год, за счет средств собственников</t>
  </si>
  <si>
    <t xml:space="preserve">Управляющими компаниями муниципального образования «Город Воткинск» были проведены следующие энергоэффективные мероприятия:
- Ремонт межпанельных швов – 2246,865 тыс. рублей;
- Утепление торцевых стен панельных домов – 1839,983 тыс. рублей;
- Утепление чердачного перекрытия – 234,640 тыс. рублей;
- Установка пластиковых окон и входных дверей в подъездах – 678,231 тыс. рублей;
- Изоляция трубопроводов в подвале и чердаке – 260,547 тыс. руб.;
- Ремонт электрооборудования – 1457,528 тыс. рублей;
- Установка и замена приборов учета – 388,359 тыс. рублей.
</t>
  </si>
  <si>
    <t xml:space="preserve">В детских садах, школах в учреждениях культуры, спорта с 15 июня 2020 года     приступили к  мероприятиям по замене входных дверей, окон, ремонт системы отопления, ХВС,  замены электрооборудования,  ремонта кровли,   Из бюджета УР  и МО планируется  израсходовать  - 35 590,0 тыс. руб, внебюджетные источники -  1,071тыс. руб.( средства бюджета МО иУР в рамках Адресной инвестиционной программы УР, ГП "Развитие образования"). </t>
  </si>
  <si>
    <t xml:space="preserve"> 23 июня 2020г.</t>
  </si>
  <si>
    <t>25 марта 2020г.</t>
  </si>
  <si>
    <t>23 янаря 2020г.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</si>
</sst>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00000"/>
    <numFmt numFmtId="175" formatCode="#,##0.0000"/>
    <numFmt numFmtId="176" formatCode="0.00000"/>
    <numFmt numFmtId="177" formatCode="&quot;0&quot;#"/>
  </numFmts>
  <fonts count="71">
    <font>
      <sz val="11"/>
      <color theme="1"/>
      <name val="Calibri"/>
      <family val="2"/>
    </font>
    <font>
      <sz val="11"/>
      <color indexed="8"/>
      <name val="Calibri"/>
      <family val="2"/>
    </font>
    <font>
      <sz val="12"/>
      <color indexed="8"/>
      <name val="Times New Roman"/>
      <family val="1"/>
    </font>
    <font>
      <sz val="10"/>
      <color indexed="8"/>
      <name val="Calibri"/>
      <family val="2"/>
    </font>
    <font>
      <sz val="9"/>
      <color indexed="8"/>
      <name val="Times New Roman"/>
      <family val="1"/>
    </font>
    <font>
      <sz val="8"/>
      <color indexed="8"/>
      <name val="Times New Roman"/>
      <family val="1"/>
    </font>
    <font>
      <b/>
      <sz val="9"/>
      <color indexed="8"/>
      <name val="Times New Roman"/>
      <family val="1"/>
    </font>
    <font>
      <b/>
      <sz val="8"/>
      <color indexed="8"/>
      <name val="Times New Roman"/>
      <family val="1"/>
    </font>
    <font>
      <b/>
      <u val="single"/>
      <sz val="12"/>
      <name val="Times New Roman"/>
      <family val="1"/>
    </font>
    <font>
      <sz val="10"/>
      <color indexed="8"/>
      <name val="Times New Roman"/>
      <family val="1"/>
    </font>
    <font>
      <b/>
      <sz val="12"/>
      <color indexed="8"/>
      <name val="Times New Roman"/>
      <family val="1"/>
    </font>
    <font>
      <sz val="10"/>
      <name val="Times New Roman"/>
      <family val="1"/>
    </font>
    <font>
      <vertAlign val="superscript"/>
      <sz val="10"/>
      <color indexed="8"/>
      <name val="Times New Roman"/>
      <family val="1"/>
    </font>
    <font>
      <b/>
      <sz val="12"/>
      <name val="Times New Roman"/>
      <family val="1"/>
    </font>
    <font>
      <sz val="12"/>
      <name val="Times New Roman"/>
      <family val="1"/>
    </font>
    <font>
      <sz val="11"/>
      <color indexed="8"/>
      <name val="Times New Roman"/>
      <family val="1"/>
    </font>
    <font>
      <sz val="14"/>
      <color indexed="8"/>
      <name val="Times New Roman"/>
      <family val="1"/>
    </font>
    <font>
      <b/>
      <u val="single"/>
      <sz val="14"/>
      <name val="Times New Roman"/>
      <family val="1"/>
    </font>
    <font>
      <u val="single"/>
      <sz val="14"/>
      <name val="Times New Roman"/>
      <family val="1"/>
    </font>
    <font>
      <b/>
      <sz val="10"/>
      <name val="Times New Roman"/>
      <family val="1"/>
    </font>
    <font>
      <b/>
      <u val="single"/>
      <sz val="11"/>
      <name val="Times New Roman"/>
      <family val="1"/>
    </font>
    <font>
      <sz val="11"/>
      <name val="Times New Roman"/>
      <family val="1"/>
    </font>
    <font>
      <b/>
      <sz val="14"/>
      <name val="Times New Roman"/>
      <family val="1"/>
    </font>
    <font>
      <sz val="8"/>
      <name val="Calibri"/>
      <family val="2"/>
    </font>
    <font>
      <sz val="8"/>
      <color indexed="8"/>
      <name val="Calibri"/>
      <family val="2"/>
    </font>
    <font>
      <sz val="9"/>
      <name val="Times New Roman"/>
      <family val="1"/>
    </font>
    <font>
      <sz val="8"/>
      <name val="Times New Roman"/>
      <family val="1"/>
    </font>
    <font>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9"/>
      <color rgb="FF000000"/>
      <name val="Times New Roman"/>
      <family val="1"/>
    </font>
    <font>
      <sz val="10"/>
      <color rgb="FFFF0000"/>
      <name val="Times New Roman"/>
      <family val="1"/>
    </font>
    <font>
      <sz val="11"/>
      <color theme="1"/>
      <name val="Times New Roman"/>
      <family val="1"/>
    </font>
    <font>
      <sz val="8"/>
      <color rgb="FF00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style="thin"/>
    </border>
    <border>
      <left style="thin"/>
      <right style="thin"/>
      <top style="thin"/>
      <bottom/>
    </border>
    <border>
      <left style="thin"/>
      <right/>
      <top style="thin"/>
      <bottom/>
    </border>
    <border>
      <left style="thin"/>
      <right style="thin"/>
      <top/>
      <bottom/>
    </border>
    <border>
      <left style="thin"/>
      <right style="thin"/>
      <top/>
      <bottom style="thin"/>
    </border>
    <border>
      <left/>
      <right style="thin"/>
      <top style="thin"/>
      <bottom style="thin"/>
    </border>
    <border>
      <left/>
      <right/>
      <top style="thin"/>
      <bottom/>
    </border>
    <border>
      <left/>
      <right/>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32" borderId="0" applyNumberFormat="0" applyBorder="0" applyAlignment="0" applyProtection="0"/>
  </cellStyleXfs>
  <cellXfs count="310">
    <xf numFmtId="0" fontId="0"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Border="1" applyAlignment="1">
      <alignment/>
    </xf>
    <xf numFmtId="0" fontId="3" fillId="0" borderId="0" xfId="0" applyFont="1" applyBorder="1" applyAlignment="1">
      <alignment vertical="center" wrapText="1"/>
    </xf>
    <xf numFmtId="0" fontId="8" fillId="0" borderId="0" xfId="42" applyFont="1" applyBorder="1" applyAlignment="1">
      <alignment vertical="center"/>
    </xf>
    <xf numFmtId="0" fontId="2" fillId="0" borderId="11" xfId="0" applyFont="1" applyBorder="1" applyAlignment="1">
      <alignment vertical="center"/>
    </xf>
    <xf numFmtId="0" fontId="0" fillId="0" borderId="11" xfId="0" applyBorder="1" applyAlignment="1">
      <alignment/>
    </xf>
    <xf numFmtId="0" fontId="51" fillId="0" borderId="0" xfId="42" applyBorder="1" applyAlignment="1">
      <alignment vertical="center" wrapText="1"/>
    </xf>
    <xf numFmtId="0" fontId="0" fillId="0" borderId="0" xfId="0" applyBorder="1" applyAlignment="1">
      <alignment horizontal="left"/>
    </xf>
    <xf numFmtId="0" fontId="0" fillId="0" borderId="0" xfId="0" applyAlignment="1">
      <alignment horizontal="left"/>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left" vertical="center" wrapText="1"/>
    </xf>
    <xf numFmtId="0" fontId="9" fillId="0" borderId="10" xfId="0" applyFont="1" applyBorder="1" applyAlignment="1">
      <alignment vertical="center" wrapText="1"/>
    </xf>
    <xf numFmtId="0" fontId="0" fillId="0" borderId="11"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0" xfId="0" applyAlignment="1">
      <alignment vertical="center"/>
    </xf>
    <xf numFmtId="0" fontId="2" fillId="0" borderId="11" xfId="0" applyFont="1" applyBorder="1" applyAlignment="1">
      <alignment horizontal="center" vertical="center"/>
    </xf>
    <xf numFmtId="0" fontId="0" fillId="0" borderId="0" xfId="0" applyAlignment="1">
      <alignment horizontal="center"/>
    </xf>
    <xf numFmtId="0" fontId="18" fillId="0" borderId="0" xfId="42"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0" xfId="0" applyFill="1" applyBorder="1" applyAlignment="1">
      <alignment/>
    </xf>
    <xf numFmtId="0" fontId="0" fillId="0" borderId="0" xfId="0" applyBorder="1" applyAlignment="1">
      <alignment horizontal="center"/>
    </xf>
    <xf numFmtId="0" fontId="0" fillId="0" borderId="0" xfId="0" applyBorder="1" applyAlignment="1">
      <alignment horizontal="center" vertical="center"/>
    </xf>
    <xf numFmtId="0" fontId="11" fillId="0" borderId="0" xfId="0" applyFont="1" applyFill="1" applyAlignment="1">
      <alignment/>
    </xf>
    <xf numFmtId="0" fontId="11" fillId="0" borderId="0" xfId="0" applyFont="1" applyFill="1" applyAlignment="1">
      <alignment/>
    </xf>
    <xf numFmtId="0" fontId="13" fillId="0" borderId="0" xfId="0" applyFont="1" applyFill="1" applyAlignment="1">
      <alignment horizontal="center" wrapText="1"/>
    </xf>
    <xf numFmtId="0" fontId="0" fillId="33" borderId="0" xfId="0" applyFill="1" applyBorder="1" applyAlignment="1">
      <alignment/>
    </xf>
    <xf numFmtId="0" fontId="0" fillId="33" borderId="11" xfId="0" applyFill="1" applyBorder="1" applyAlignment="1">
      <alignment/>
    </xf>
    <xf numFmtId="0" fontId="0" fillId="33" borderId="0" xfId="0" applyFill="1" applyAlignment="1">
      <alignment/>
    </xf>
    <xf numFmtId="0" fontId="4" fillId="0" borderId="10" xfId="0" applyFont="1" applyBorder="1" applyAlignment="1">
      <alignment horizontal="center" vertical="center" wrapText="1"/>
    </xf>
    <xf numFmtId="176" fontId="0" fillId="0" borderId="0" xfId="0" applyNumberFormat="1" applyBorder="1" applyAlignment="1">
      <alignment/>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15" fillId="0" borderId="10" xfId="0" applyFont="1" applyBorder="1" applyAlignment="1">
      <alignment horizontal="center" vertical="center"/>
    </xf>
    <xf numFmtId="0" fontId="10" fillId="0" borderId="0" xfId="0" applyFont="1" applyBorder="1" applyAlignment="1">
      <alignment vertical="center"/>
    </xf>
    <xf numFmtId="0" fontId="4" fillId="0" borderId="10" xfId="0" applyFont="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2" fontId="0" fillId="0" borderId="0" xfId="0" applyNumberFormat="1" applyBorder="1" applyAlignment="1">
      <alignment/>
    </xf>
    <xf numFmtId="0" fontId="24" fillId="0" borderId="0" xfId="0" applyFont="1" applyAlignment="1">
      <alignment wrapText="1"/>
    </xf>
    <xf numFmtId="0" fontId="4" fillId="33" borderId="10" xfId="0" applyFont="1" applyFill="1" applyBorder="1" applyAlignment="1">
      <alignment horizontal="center" vertical="center"/>
    </xf>
    <xf numFmtId="0" fontId="0" fillId="34" borderId="0" xfId="0" applyFill="1" applyAlignment="1">
      <alignment/>
    </xf>
    <xf numFmtId="0" fontId="0" fillId="34" borderId="0" xfId="0" applyFill="1" applyAlignment="1">
      <alignment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xf>
    <xf numFmtId="172" fontId="4" fillId="0" borderId="1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173" fontId="9" fillId="0" borderId="10" xfId="0" applyNumberFormat="1" applyFont="1" applyFill="1" applyBorder="1" applyAlignment="1">
      <alignment horizontal="center" vertical="center" wrapText="1"/>
    </xf>
    <xf numFmtId="0" fontId="14" fillId="0" borderId="0" xfId="42" applyFont="1" applyFill="1" applyBorder="1" applyAlignment="1">
      <alignment horizontal="left" vertical="center" wrapText="1"/>
    </xf>
    <xf numFmtId="0" fontId="0" fillId="0" borderId="0" xfId="0" applyFill="1" applyAlignment="1">
      <alignment/>
    </xf>
    <xf numFmtId="0" fontId="2" fillId="0" borderId="0" xfId="0" applyFont="1" applyFill="1" applyBorder="1" applyAlignment="1">
      <alignment vertical="center"/>
    </xf>
    <xf numFmtId="0" fontId="10" fillId="0" borderId="0" xfId="0" applyFont="1" applyFill="1" applyAlignment="1">
      <alignment/>
    </xf>
    <xf numFmtId="0" fontId="10" fillId="0" borderId="0" xfId="0" applyFont="1" applyFill="1" applyAlignment="1">
      <alignment horizont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9" fontId="0" fillId="0" borderId="0" xfId="0" applyNumberFormat="1" applyFill="1" applyAlignment="1">
      <alignment/>
    </xf>
    <xf numFmtId="0" fontId="9" fillId="0" borderId="0" xfId="0" applyFont="1" applyFill="1" applyAlignment="1">
      <alignment/>
    </xf>
    <xf numFmtId="0" fontId="9" fillId="0" borderId="0" xfId="0" applyFont="1" applyFill="1" applyAlignment="1">
      <alignment/>
    </xf>
    <xf numFmtId="0" fontId="2" fillId="0" borderId="0" xfId="0" applyFont="1" applyFill="1" applyAlignment="1">
      <alignment vertical="center"/>
    </xf>
    <xf numFmtId="0" fontId="9" fillId="0" borderId="10" xfId="0" applyFont="1" applyFill="1" applyBorder="1" applyAlignment="1">
      <alignment vertical="center" wrapText="1"/>
    </xf>
    <xf numFmtId="49" fontId="9" fillId="0" borderId="13" xfId="0" applyNumberFormat="1" applyFont="1" applyFill="1" applyBorder="1" applyAlignment="1">
      <alignment horizontal="center" vertical="center"/>
    </xf>
    <xf numFmtId="0" fontId="4" fillId="0" borderId="13" xfId="0" applyFont="1" applyFill="1" applyBorder="1" applyAlignment="1">
      <alignment horizontal="left" vertical="center" wrapText="1"/>
    </xf>
    <xf numFmtId="2" fontId="4" fillId="0" borderId="10" xfId="0" applyNumberFormat="1" applyFont="1" applyFill="1" applyBorder="1" applyAlignment="1">
      <alignment horizontal="center" vertical="center"/>
    </xf>
    <xf numFmtId="49" fontId="65" fillId="0" borderId="10" xfId="0" applyNumberFormat="1" applyFont="1" applyFill="1" applyBorder="1" applyAlignment="1">
      <alignment horizontal="center" vertical="center" wrapText="1"/>
    </xf>
    <xf numFmtId="0" fontId="65" fillId="0" borderId="10" xfId="0" applyFont="1" applyFill="1" applyBorder="1" applyAlignment="1">
      <alignment horizontal="left" vertical="center" wrapText="1"/>
    </xf>
    <xf numFmtId="0" fontId="66" fillId="35" borderId="10" xfId="0" applyFont="1" applyFill="1" applyBorder="1" applyAlignment="1">
      <alignment horizontal="center" vertical="center" wrapText="1"/>
    </xf>
    <xf numFmtId="49" fontId="66" fillId="35" borderId="10" xfId="0" applyNumberFormat="1" applyFont="1" applyFill="1" applyBorder="1" applyAlignment="1">
      <alignment horizontal="center" vertical="center" wrapText="1"/>
    </xf>
    <xf numFmtId="172" fontId="66" fillId="35" borderId="12" xfId="0" applyNumberFormat="1" applyFont="1" applyFill="1" applyBorder="1" applyAlignment="1">
      <alignment horizontal="center" vertical="center"/>
    </xf>
    <xf numFmtId="172" fontId="65" fillId="35" borderId="10" xfId="0" applyNumberFormat="1" applyFont="1" applyFill="1" applyBorder="1" applyAlignment="1">
      <alignment horizontal="center" vertical="center"/>
    </xf>
    <xf numFmtId="49" fontId="66" fillId="35" borderId="10" xfId="0" applyNumberFormat="1" applyFont="1" applyFill="1" applyBorder="1" applyAlignment="1">
      <alignment horizontal="center" vertical="center"/>
    </xf>
    <xf numFmtId="0" fontId="66" fillId="0" borderId="10" xfId="0" applyFont="1" applyFill="1" applyBorder="1" applyAlignment="1">
      <alignment horizontal="center" vertical="center" wrapText="1"/>
    </xf>
    <xf numFmtId="49" fontId="66" fillId="0" borderId="10" xfId="0" applyNumberFormat="1" applyFont="1" applyFill="1" applyBorder="1" applyAlignment="1">
      <alignment horizontal="center" vertical="center" wrapText="1"/>
    </xf>
    <xf numFmtId="49" fontId="66" fillId="0" borderId="10" xfId="0" applyNumberFormat="1" applyFont="1" applyFill="1" applyBorder="1" applyAlignment="1">
      <alignment horizontal="center" vertical="center"/>
    </xf>
    <xf numFmtId="49" fontId="66" fillId="35" borderId="13" xfId="0" applyNumberFormat="1" applyFont="1" applyFill="1" applyBorder="1" applyAlignment="1">
      <alignment horizontal="center" vertical="center" wrapText="1"/>
    </xf>
    <xf numFmtId="0" fontId="66" fillId="35" borderId="13" xfId="0" applyFont="1" applyFill="1" applyBorder="1" applyAlignment="1">
      <alignment horizontal="center" vertical="center" wrapText="1"/>
    </xf>
    <xf numFmtId="172" fontId="66" fillId="35" borderId="14" xfId="0" applyNumberFormat="1" applyFont="1" applyFill="1" applyBorder="1" applyAlignment="1">
      <alignment horizontal="center" vertical="center"/>
    </xf>
    <xf numFmtId="173" fontId="66" fillId="35" borderId="14" xfId="0" applyNumberFormat="1" applyFont="1" applyFill="1" applyBorder="1" applyAlignment="1">
      <alignment horizontal="center" vertical="center"/>
    </xf>
    <xf numFmtId="173" fontId="9" fillId="0" borderId="12" xfId="0" applyNumberFormat="1" applyFont="1" applyFill="1" applyBorder="1" applyAlignment="1">
      <alignment horizontal="center" vertical="center"/>
    </xf>
    <xf numFmtId="49" fontId="65" fillId="0" borderId="15" xfId="0" applyNumberFormat="1" applyFont="1" applyFill="1" applyBorder="1" applyAlignment="1">
      <alignment horizontal="center" vertical="center"/>
    </xf>
    <xf numFmtId="172" fontId="65" fillId="0" borderId="10" xfId="0" applyNumberFormat="1" applyFont="1" applyFill="1" applyBorder="1" applyAlignment="1">
      <alignment horizontal="center" vertical="center"/>
    </xf>
    <xf numFmtId="172" fontId="66" fillId="0" borderId="10" xfId="0" applyNumberFormat="1" applyFont="1" applyFill="1" applyBorder="1" applyAlignment="1">
      <alignment horizontal="center" vertical="center"/>
    </xf>
    <xf numFmtId="172" fontId="66" fillId="35" borderId="10" xfId="0" applyNumberFormat="1" applyFont="1" applyFill="1" applyBorder="1" applyAlignment="1">
      <alignment horizontal="center" vertical="center" wrapText="1"/>
    </xf>
    <xf numFmtId="172" fontId="66" fillId="35" borderId="10" xfId="0" applyNumberFormat="1" applyFont="1" applyFill="1" applyBorder="1" applyAlignment="1">
      <alignment horizontal="center" vertical="center"/>
    </xf>
    <xf numFmtId="172" fontId="66" fillId="0" borderId="10" xfId="0" applyNumberFormat="1" applyFont="1" applyFill="1" applyBorder="1" applyAlignment="1">
      <alignment horizontal="center" vertical="center" wrapText="1"/>
    </xf>
    <xf numFmtId="172" fontId="4" fillId="35" borderId="12" xfId="0" applyNumberFormat="1" applyFont="1" applyFill="1" applyBorder="1" applyAlignment="1">
      <alignment horizontal="center" vertical="center"/>
    </xf>
    <xf numFmtId="172" fontId="9" fillId="35" borderId="10" xfId="0" applyNumberFormat="1" applyFont="1" applyFill="1" applyBorder="1" applyAlignment="1">
      <alignment horizontal="center" vertical="center"/>
    </xf>
    <xf numFmtId="0" fontId="4" fillId="35" borderId="10" xfId="0"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10" fontId="0" fillId="0" borderId="0" xfId="0" applyNumberFormat="1" applyAlignment="1">
      <alignment/>
    </xf>
    <xf numFmtId="9" fontId="4" fillId="0" borderId="10" xfId="0" applyNumberFormat="1" applyFont="1" applyBorder="1" applyAlignment="1">
      <alignment horizontal="center" vertical="center"/>
    </xf>
    <xf numFmtId="0" fontId="4" fillId="0" borderId="13" xfId="0" applyFont="1" applyBorder="1" applyAlignment="1">
      <alignment horizontal="left" vertical="center" wrapText="1"/>
    </xf>
    <xf numFmtId="4" fontId="0" fillId="0" borderId="0" xfId="0" applyNumberFormat="1" applyAlignment="1">
      <alignment/>
    </xf>
    <xf numFmtId="0" fontId="65" fillId="0" borderId="10" xfId="0" applyFont="1" applyBorder="1" applyAlignment="1">
      <alignment horizontal="center" vertical="center"/>
    </xf>
    <xf numFmtId="0" fontId="4" fillId="0" borderId="10" xfId="0" applyFont="1" applyFill="1" applyBorder="1" applyAlignment="1">
      <alignment vertical="center" wrapText="1"/>
    </xf>
    <xf numFmtId="0" fontId="67" fillId="0" borderId="10" xfId="0" applyFont="1" applyFill="1" applyBorder="1" applyAlignment="1">
      <alignment vertical="center" wrapText="1"/>
    </xf>
    <xf numFmtId="49" fontId="9" fillId="36" borderId="10" xfId="0" applyNumberFormat="1" applyFont="1" applyFill="1" applyBorder="1" applyAlignment="1">
      <alignment horizontal="center" vertical="center" wrapText="1"/>
    </xf>
    <xf numFmtId="0" fontId="9" fillId="36" borderId="10" xfId="0" applyFont="1" applyFill="1" applyBorder="1" applyAlignment="1">
      <alignment horizontal="left" vertical="center" wrapText="1"/>
    </xf>
    <xf numFmtId="0" fontId="9"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173"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justify" vertical="center" wrapText="1"/>
    </xf>
    <xf numFmtId="173" fontId="4" fillId="0" borderId="0"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49" fontId="65" fillId="0" borderId="16"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69" fillId="0" borderId="0" xfId="0" applyFont="1" applyAlignment="1">
      <alignment horizontal="left"/>
    </xf>
    <xf numFmtId="0" fontId="66" fillId="37" borderId="10" xfId="0" applyFont="1" applyFill="1" applyBorder="1" applyAlignment="1">
      <alignment horizontal="center" vertical="center" wrapText="1"/>
    </xf>
    <xf numFmtId="49" fontId="9" fillId="37" borderId="13" xfId="0" applyNumberFormat="1" applyFont="1" applyFill="1" applyBorder="1" applyAlignment="1">
      <alignment horizontal="center" vertical="center"/>
    </xf>
    <xf numFmtId="0" fontId="4" fillId="37" borderId="13" xfId="0" applyFont="1" applyFill="1" applyBorder="1" applyAlignment="1">
      <alignment horizontal="left" vertical="center" wrapText="1"/>
    </xf>
    <xf numFmtId="0" fontId="66" fillId="37" borderId="16" xfId="0" applyFont="1" applyFill="1" applyBorder="1" applyAlignment="1">
      <alignment horizontal="left" vertical="center" wrapText="1"/>
    </xf>
    <xf numFmtId="0" fontId="66" fillId="37" borderId="10" xfId="0" applyFont="1" applyFill="1" applyBorder="1" applyAlignment="1">
      <alignment horizontal="left" vertical="center" wrapText="1"/>
    </xf>
    <xf numFmtId="49" fontId="65" fillId="37" borderId="15" xfId="0" applyNumberFormat="1" applyFont="1" applyFill="1" applyBorder="1" applyAlignment="1">
      <alignment horizontal="center" vertical="center"/>
    </xf>
    <xf numFmtId="49" fontId="9" fillId="37" borderId="13" xfId="0" applyNumberFormat="1" applyFont="1" applyFill="1" applyBorder="1" applyAlignment="1">
      <alignment horizontal="center" vertical="center"/>
    </xf>
    <xf numFmtId="49" fontId="9" fillId="37" borderId="10" xfId="0" applyNumberFormat="1" applyFont="1" applyFill="1" applyBorder="1" applyAlignment="1">
      <alignment horizontal="center" vertical="center" wrapText="1"/>
    </xf>
    <xf numFmtId="0" fontId="9" fillId="37" borderId="10" xfId="0" applyFont="1" applyFill="1" applyBorder="1" applyAlignment="1">
      <alignment horizontal="left" vertical="center" wrapText="1"/>
    </xf>
    <xf numFmtId="0" fontId="25" fillId="0" borderId="10" xfId="0" applyFont="1" applyBorder="1" applyAlignment="1">
      <alignment horizontal="center" vertical="center"/>
    </xf>
    <xf numFmtId="0" fontId="25" fillId="0" borderId="10" xfId="0" applyFont="1" applyBorder="1" applyAlignment="1">
      <alignment horizontal="left" vertical="center" wrapText="1"/>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172" fontId="25" fillId="0" borderId="10" xfId="0" applyNumberFormat="1" applyFont="1" applyFill="1" applyBorder="1" applyAlignment="1">
      <alignment horizontal="center" vertical="center" wrapText="1"/>
    </xf>
    <xf numFmtId="172" fontId="11" fillId="0" borderId="10" xfId="0" applyNumberFormat="1" applyFont="1" applyFill="1" applyBorder="1" applyAlignment="1">
      <alignment horizontal="center" vertical="center"/>
    </xf>
    <xf numFmtId="0" fontId="63" fillId="0" borderId="0" xfId="0" applyFont="1" applyAlignment="1">
      <alignment/>
    </xf>
    <xf numFmtId="0" fontId="63" fillId="0" borderId="0" xfId="0" applyFont="1" applyFill="1" applyAlignment="1">
      <alignment/>
    </xf>
    <xf numFmtId="2" fontId="25" fillId="37" borderId="10" xfId="0" applyNumberFormat="1" applyFont="1" applyFill="1" applyBorder="1" applyAlignment="1">
      <alignment vertical="center" wrapText="1"/>
    </xf>
    <xf numFmtId="2" fontId="4" fillId="37" borderId="10" xfId="0" applyNumberFormat="1" applyFont="1" applyFill="1" applyBorder="1" applyAlignment="1">
      <alignment vertical="center" wrapText="1"/>
    </xf>
    <xf numFmtId="0" fontId="4" fillId="37" borderId="10" xfId="0" applyFont="1" applyFill="1" applyBorder="1" applyAlignment="1">
      <alignment vertical="center" wrapText="1"/>
    </xf>
    <xf numFmtId="2" fontId="9" fillId="37"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0" fontId="11"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177" fontId="11" fillId="0" borderId="10" xfId="0" applyNumberFormat="1" applyFont="1" applyFill="1" applyBorder="1" applyAlignment="1">
      <alignment horizontal="center" vertical="center" wrapText="1"/>
    </xf>
    <xf numFmtId="0" fontId="69" fillId="0" borderId="10" xfId="0" applyFont="1" applyFill="1" applyBorder="1" applyAlignment="1">
      <alignment horizontal="center" wrapText="1"/>
    </xf>
    <xf numFmtId="49" fontId="9" fillId="38" borderId="10" xfId="0" applyNumberFormat="1" applyFont="1" applyFill="1" applyBorder="1" applyAlignment="1">
      <alignment horizontal="center" vertical="center" wrapText="1"/>
    </xf>
    <xf numFmtId="0" fontId="65" fillId="38" borderId="10" xfId="0" applyFont="1" applyFill="1" applyBorder="1" applyAlignment="1">
      <alignment horizontal="left" vertical="center" wrapText="1"/>
    </xf>
    <xf numFmtId="0" fontId="9" fillId="38" borderId="10" xfId="0" applyFont="1" applyFill="1" applyBorder="1" applyAlignment="1">
      <alignment horizontal="left" vertical="center" wrapText="1"/>
    </xf>
    <xf numFmtId="0" fontId="9" fillId="38" borderId="10" xfId="0" applyFont="1" applyFill="1" applyBorder="1" applyAlignment="1">
      <alignment horizontal="center" vertical="center" wrapText="1"/>
    </xf>
    <xf numFmtId="2" fontId="0" fillId="38" borderId="10" xfId="0" applyNumberFormat="1" applyFill="1" applyBorder="1" applyAlignment="1">
      <alignment vertical="center" wrapText="1"/>
    </xf>
    <xf numFmtId="0" fontId="0" fillId="38" borderId="10" xfId="0" applyFill="1" applyBorder="1" applyAlignment="1">
      <alignment vertical="center" wrapText="1"/>
    </xf>
    <xf numFmtId="0" fontId="11" fillId="0" borderId="10" xfId="0" applyFont="1" applyFill="1" applyBorder="1" applyAlignment="1">
      <alignment vertical="top" wrapText="1"/>
    </xf>
    <xf numFmtId="0" fontId="65" fillId="0" borderId="10" xfId="0"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0" fontId="4" fillId="38" borderId="10" xfId="0" applyFont="1" applyFill="1" applyBorder="1" applyAlignment="1">
      <alignment horizontal="left" vertical="center" wrapText="1"/>
    </xf>
    <xf numFmtId="0" fontId="4" fillId="38" borderId="10" xfId="0" applyFont="1" applyFill="1" applyBorder="1" applyAlignment="1">
      <alignment vertical="center" textRotation="90" wrapText="1"/>
    </xf>
    <xf numFmtId="0" fontId="4" fillId="38" borderId="10" xfId="0" applyFont="1" applyFill="1" applyBorder="1" applyAlignment="1">
      <alignment horizontal="center" vertical="center" textRotation="90" wrapText="1"/>
    </xf>
    <xf numFmtId="172" fontId="4" fillId="38" borderId="12" xfId="0" applyNumberFormat="1" applyFont="1" applyFill="1" applyBorder="1" applyAlignment="1">
      <alignment horizontal="center" vertical="center"/>
    </xf>
    <xf numFmtId="172" fontId="9" fillId="38" borderId="10" xfId="0" applyNumberFormat="1" applyFont="1" applyFill="1" applyBorder="1" applyAlignment="1">
      <alignment horizontal="center" vertical="center"/>
    </xf>
    <xf numFmtId="0" fontId="4" fillId="38" borderId="10" xfId="0" applyFont="1" applyFill="1" applyBorder="1" applyAlignment="1">
      <alignment horizontal="center" vertical="center" wrapText="1"/>
    </xf>
    <xf numFmtId="49" fontId="4" fillId="38" borderId="10" xfId="0" applyNumberFormat="1" applyFont="1" applyFill="1" applyBorder="1" applyAlignment="1">
      <alignment horizontal="center" vertical="center" wrapText="1"/>
    </xf>
    <xf numFmtId="49" fontId="26" fillId="38" borderId="10" xfId="0" applyNumberFormat="1" applyFont="1" applyFill="1" applyBorder="1" applyAlignment="1">
      <alignment horizontal="center" vertical="center" wrapText="1"/>
    </xf>
    <xf numFmtId="49" fontId="4" fillId="38" borderId="10" xfId="0" applyNumberFormat="1" applyFont="1" applyFill="1" applyBorder="1" applyAlignment="1">
      <alignment horizontal="center" vertical="center" wrapText="1"/>
    </xf>
    <xf numFmtId="0" fontId="4" fillId="38" borderId="13" xfId="0" applyFont="1" applyFill="1" applyBorder="1" applyAlignment="1">
      <alignment horizontal="center" vertical="center" wrapText="1"/>
    </xf>
    <xf numFmtId="172" fontId="4" fillId="38" borderId="14" xfId="0" applyNumberFormat="1" applyFont="1" applyFill="1" applyBorder="1" applyAlignment="1">
      <alignment horizontal="center" vertical="center"/>
    </xf>
    <xf numFmtId="0" fontId="66" fillId="38" borderId="10" xfId="0" applyFont="1" applyFill="1" applyBorder="1" applyAlignment="1">
      <alignment horizontal="center" vertical="center" wrapText="1"/>
    </xf>
    <xf numFmtId="49" fontId="66" fillId="38" borderId="10" xfId="0" applyNumberFormat="1" applyFont="1" applyFill="1" applyBorder="1" applyAlignment="1">
      <alignment horizontal="center" vertical="center" wrapText="1"/>
    </xf>
    <xf numFmtId="49" fontId="4" fillId="38" borderId="10" xfId="0" applyNumberFormat="1" applyFont="1" applyFill="1" applyBorder="1" applyAlignment="1">
      <alignment horizontal="center" vertical="center"/>
    </xf>
    <xf numFmtId="0" fontId="66" fillId="38" borderId="13" xfId="0" applyFont="1" applyFill="1" applyBorder="1" applyAlignment="1">
      <alignment horizontal="center" vertical="center" wrapText="1"/>
    </xf>
    <xf numFmtId="172" fontId="66" fillId="38" borderId="14" xfId="0" applyNumberFormat="1" applyFont="1" applyFill="1" applyBorder="1" applyAlignment="1">
      <alignment horizontal="center" vertical="center"/>
    </xf>
    <xf numFmtId="173" fontId="66" fillId="38" borderId="14" xfId="0" applyNumberFormat="1" applyFont="1" applyFill="1" applyBorder="1" applyAlignment="1">
      <alignment horizontal="center" vertical="center"/>
    </xf>
    <xf numFmtId="49" fontId="66" fillId="38" borderId="10" xfId="0" applyNumberFormat="1" applyFont="1" applyFill="1" applyBorder="1" applyAlignment="1">
      <alignment horizontal="center" vertical="center"/>
    </xf>
    <xf numFmtId="0" fontId="66" fillId="38" borderId="10" xfId="0" applyFont="1" applyFill="1" applyBorder="1" applyAlignment="1">
      <alignment horizontal="center" vertical="center"/>
    </xf>
    <xf numFmtId="172" fontId="66" fillId="38" borderId="12" xfId="0" applyNumberFormat="1" applyFont="1" applyFill="1" applyBorder="1" applyAlignment="1">
      <alignment horizontal="center" vertical="center"/>
    </xf>
    <xf numFmtId="172" fontId="66" fillId="38" borderId="10" xfId="0" applyNumberFormat="1" applyFont="1" applyFill="1" applyBorder="1" applyAlignment="1">
      <alignment horizontal="center" vertical="center" wrapText="1"/>
    </xf>
    <xf numFmtId="172" fontId="65" fillId="38" borderId="10" xfId="0" applyNumberFormat="1" applyFont="1" applyFill="1" applyBorder="1" applyAlignment="1">
      <alignment horizontal="center" vertical="center"/>
    </xf>
    <xf numFmtId="0" fontId="25" fillId="38" borderId="10" xfId="0" applyFont="1" applyFill="1" applyBorder="1" applyAlignment="1">
      <alignment horizontal="center" vertical="center" wrapText="1"/>
    </xf>
    <xf numFmtId="172" fontId="66" fillId="38" borderId="12" xfId="0" applyNumberFormat="1" applyFont="1" applyFill="1" applyBorder="1" applyAlignment="1">
      <alignment horizontal="center" vertical="center" wrapText="1"/>
    </xf>
    <xf numFmtId="172" fontId="66" fillId="38" borderId="10" xfId="0" applyNumberFormat="1" applyFont="1" applyFill="1" applyBorder="1" applyAlignment="1">
      <alignment horizontal="center" vertical="center"/>
    </xf>
    <xf numFmtId="49" fontId="26" fillId="0" borderId="10" xfId="0" applyNumberFormat="1" applyFont="1" applyFill="1" applyBorder="1" applyAlignment="1">
      <alignment horizontal="center" vertical="top" wrapText="1"/>
    </xf>
    <xf numFmtId="49" fontId="25"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xf>
    <xf numFmtId="49" fontId="9" fillId="35" borderId="13" xfId="0" applyNumberFormat="1" applyFont="1" applyFill="1" applyBorder="1" applyAlignment="1">
      <alignment horizontal="center" vertical="center"/>
    </xf>
    <xf numFmtId="0" fontId="4" fillId="35" borderId="10" xfId="0" applyFont="1" applyFill="1" applyBorder="1" applyAlignment="1">
      <alignment horizontal="left" vertical="center" wrapText="1"/>
    </xf>
    <xf numFmtId="49" fontId="9" fillId="35" borderId="15" xfId="0" applyNumberFormat="1" applyFont="1" applyFill="1" applyBorder="1" applyAlignment="1">
      <alignment horizontal="center" vertical="center"/>
    </xf>
    <xf numFmtId="0" fontId="66" fillId="35" borderId="13" xfId="0" applyFont="1" applyFill="1" applyBorder="1" applyAlignment="1">
      <alignment horizontal="left" vertical="center" wrapText="1"/>
    </xf>
    <xf numFmtId="0" fontId="4" fillId="35" borderId="13" xfId="0" applyFont="1" applyFill="1" applyBorder="1" applyAlignment="1">
      <alignment horizontal="left" vertical="center" wrapText="1"/>
    </xf>
    <xf numFmtId="172" fontId="25" fillId="0" borderId="12" xfId="0" applyNumberFormat="1" applyFont="1" applyFill="1" applyBorder="1" applyAlignment="1">
      <alignment horizontal="center" vertical="center"/>
    </xf>
    <xf numFmtId="172" fontId="25" fillId="0" borderId="12" xfId="0" applyNumberFormat="1" applyFont="1" applyFill="1" applyBorder="1" applyAlignment="1">
      <alignment horizontal="center" vertical="center" wrapText="1"/>
    </xf>
    <xf numFmtId="0" fontId="66" fillId="39" borderId="10" xfId="0" applyFont="1" applyFill="1" applyBorder="1" applyAlignment="1">
      <alignment horizontal="left" vertical="center" wrapText="1"/>
    </xf>
    <xf numFmtId="0" fontId="66" fillId="39" borderId="10" xfId="0" applyFont="1" applyFill="1" applyBorder="1" applyAlignment="1">
      <alignment horizontal="center" vertical="center" wrapText="1"/>
    </xf>
    <xf numFmtId="49" fontId="66" fillId="39" borderId="10" xfId="0" applyNumberFormat="1" applyFont="1" applyFill="1" applyBorder="1" applyAlignment="1">
      <alignment horizontal="center" vertical="center" wrapText="1"/>
    </xf>
    <xf numFmtId="172" fontId="66" fillId="39" borderId="12" xfId="0" applyNumberFormat="1" applyFont="1" applyFill="1" applyBorder="1" applyAlignment="1">
      <alignment horizontal="center" vertical="center"/>
    </xf>
    <xf numFmtId="49" fontId="66" fillId="39" borderId="10" xfId="0" applyNumberFormat="1" applyFont="1" applyFill="1" applyBorder="1" applyAlignment="1">
      <alignment horizontal="center" vertical="center"/>
    </xf>
    <xf numFmtId="0" fontId="66" fillId="39" borderId="10" xfId="0" applyFont="1" applyFill="1" applyBorder="1" applyAlignment="1">
      <alignment horizontal="center" vertical="center"/>
    </xf>
    <xf numFmtId="172" fontId="66" fillId="0" borderId="12" xfId="0" applyNumberFormat="1" applyFont="1" applyFill="1" applyBorder="1" applyAlignment="1">
      <alignment horizontal="center" vertical="center"/>
    </xf>
    <xf numFmtId="0" fontId="6" fillId="0" borderId="10" xfId="0" applyFont="1" applyFill="1" applyBorder="1" applyAlignment="1">
      <alignment vertical="center" wrapText="1"/>
    </xf>
    <xf numFmtId="172"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indent="1"/>
    </xf>
    <xf numFmtId="2" fontId="25" fillId="0" borderId="10"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173" fontId="25" fillId="0" borderId="10" xfId="0" applyNumberFormat="1" applyFont="1" applyFill="1" applyBorder="1" applyAlignment="1">
      <alignment horizontal="center" vertical="center"/>
    </xf>
    <xf numFmtId="10" fontId="25" fillId="0" borderId="10" xfId="0" applyNumberFormat="1" applyFont="1" applyFill="1" applyBorder="1" applyAlignment="1">
      <alignment horizontal="center" vertical="center"/>
    </xf>
    <xf numFmtId="2" fontId="26" fillId="0" borderId="10" xfId="0" applyNumberFormat="1" applyFont="1" applyFill="1" applyBorder="1" applyAlignment="1">
      <alignment horizontal="left" vertical="top" wrapText="1"/>
    </xf>
    <xf numFmtId="0" fontId="25" fillId="0" borderId="17" xfId="0" applyFont="1" applyFill="1" applyBorder="1" applyAlignment="1">
      <alignment horizontal="center" vertical="center"/>
    </xf>
    <xf numFmtId="2" fontId="70" fillId="0" borderId="10" xfId="0" applyNumberFormat="1" applyFont="1" applyFill="1" applyBorder="1" applyAlignment="1">
      <alignment horizontal="left" vertical="top" wrapText="1"/>
    </xf>
    <xf numFmtId="0" fontId="9" fillId="0" borderId="10" xfId="0" applyFont="1" applyFill="1" applyBorder="1" applyAlignment="1">
      <alignment horizontal="center" vertical="center"/>
    </xf>
    <xf numFmtId="173" fontId="4" fillId="0" borderId="10"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9" fillId="0" borderId="10" xfId="0" applyFont="1" applyFill="1" applyBorder="1" applyAlignment="1">
      <alignment horizontal="center" wrapText="1"/>
    </xf>
    <xf numFmtId="49" fontId="65" fillId="0" borderId="13" xfId="0" applyNumberFormat="1" applyFont="1" applyFill="1" applyBorder="1" applyAlignment="1">
      <alignment horizontal="center" vertical="center"/>
    </xf>
    <xf numFmtId="49" fontId="65" fillId="0" borderId="15" xfId="0" applyNumberFormat="1" applyFont="1" applyFill="1" applyBorder="1" applyAlignment="1">
      <alignment horizontal="center" vertical="center"/>
    </xf>
    <xf numFmtId="49" fontId="65" fillId="37" borderId="13" xfId="0" applyNumberFormat="1" applyFont="1" applyFill="1" applyBorder="1" applyAlignment="1">
      <alignment horizontal="center" vertical="center"/>
    </xf>
    <xf numFmtId="0" fontId="66" fillId="37" borderId="13"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66" fillId="0" borderId="13" xfId="0" applyFont="1" applyFill="1" applyBorder="1" applyAlignment="1">
      <alignment horizontal="left" vertical="center" wrapText="1"/>
    </xf>
    <xf numFmtId="0" fontId="66" fillId="0" borderId="16" xfId="0" applyFont="1" applyFill="1" applyBorder="1" applyAlignment="1">
      <alignment horizontal="left" vertical="center" wrapText="1"/>
    </xf>
    <xf numFmtId="0" fontId="66" fillId="39" borderId="13" xfId="0" applyFont="1" applyFill="1" applyBorder="1" applyAlignment="1">
      <alignment horizontal="left" vertical="center" wrapText="1"/>
    </xf>
    <xf numFmtId="0" fontId="66" fillId="39" borderId="15" xfId="0" applyFont="1" applyFill="1" applyBorder="1" applyAlignment="1">
      <alignment horizontal="left" vertical="center" wrapText="1"/>
    </xf>
    <xf numFmtId="0" fontId="66" fillId="39" borderId="16" xfId="0" applyFont="1" applyFill="1" applyBorder="1" applyAlignment="1">
      <alignment horizontal="left" vertical="center" wrapText="1"/>
    </xf>
    <xf numFmtId="49" fontId="65" fillId="0" borderId="16" xfId="0" applyNumberFormat="1" applyFont="1" applyFill="1" applyBorder="1" applyAlignment="1">
      <alignment horizontal="center" vertical="center"/>
    </xf>
    <xf numFmtId="49" fontId="65" fillId="35" borderId="13" xfId="0" applyNumberFormat="1" applyFont="1" applyFill="1" applyBorder="1" applyAlignment="1">
      <alignment horizontal="center" vertical="center"/>
    </xf>
    <xf numFmtId="49" fontId="65" fillId="35" borderId="15" xfId="0" applyNumberFormat="1" applyFont="1" applyFill="1" applyBorder="1" applyAlignment="1">
      <alignment horizontal="center" vertical="center"/>
    </xf>
    <xf numFmtId="49" fontId="65" fillId="35" borderId="16" xfId="0" applyNumberFormat="1" applyFont="1" applyFill="1" applyBorder="1" applyAlignment="1">
      <alignment horizontal="center" vertical="center"/>
    </xf>
    <xf numFmtId="0" fontId="66" fillId="35" borderId="13" xfId="0" applyFont="1" applyFill="1" applyBorder="1" applyAlignment="1">
      <alignment horizontal="left" vertical="center" wrapText="1"/>
    </xf>
    <xf numFmtId="0" fontId="66" fillId="35" borderId="15" xfId="0" applyFont="1" applyFill="1" applyBorder="1" applyAlignment="1">
      <alignment horizontal="left" vertical="center" wrapText="1"/>
    </xf>
    <xf numFmtId="0" fontId="66" fillId="35" borderId="16"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0" fillId="35" borderId="16" xfId="0" applyFill="1" applyBorder="1" applyAlignment="1">
      <alignment horizontal="left" vertical="center" wrapText="1"/>
    </xf>
    <xf numFmtId="0" fontId="13" fillId="0" borderId="0" xfId="42" applyFont="1" applyFill="1" applyBorder="1" applyAlignment="1">
      <alignment horizontal="left" vertical="center"/>
    </xf>
    <xf numFmtId="0" fontId="4" fillId="0" borderId="10" xfId="0" applyFont="1" applyFill="1" applyBorder="1" applyAlignment="1">
      <alignment horizontal="center" vertical="center" wrapText="1"/>
    </xf>
    <xf numFmtId="0" fontId="4" fillId="38" borderId="13" xfId="0" applyFont="1" applyFill="1" applyBorder="1" applyAlignment="1">
      <alignment horizontal="left" vertical="center" wrapText="1"/>
    </xf>
    <xf numFmtId="0" fontId="4" fillId="38" borderId="15" xfId="0" applyFont="1" applyFill="1" applyBorder="1" applyAlignment="1">
      <alignment horizontal="left" vertical="center" wrapText="1"/>
    </xf>
    <xf numFmtId="0" fontId="25" fillId="38" borderId="15"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9" fillId="38" borderId="13" xfId="0" applyNumberFormat="1" applyFont="1" applyFill="1" applyBorder="1" applyAlignment="1">
      <alignment horizontal="center" vertical="center"/>
    </xf>
    <xf numFmtId="49" fontId="9" fillId="38" borderId="15" xfId="0" applyNumberFormat="1" applyFont="1" applyFill="1" applyBorder="1" applyAlignment="1">
      <alignment horizontal="center" vertical="center"/>
    </xf>
    <xf numFmtId="0" fontId="4" fillId="38" borderId="13" xfId="0" applyFont="1" applyFill="1" applyBorder="1" applyAlignment="1">
      <alignment horizontal="center" vertical="center" wrapText="1"/>
    </xf>
    <xf numFmtId="0" fontId="4" fillId="38" borderId="15" xfId="0" applyFont="1" applyFill="1" applyBorder="1" applyAlignment="1">
      <alignment horizontal="center" vertical="center" wrapText="1"/>
    </xf>
    <xf numFmtId="0" fontId="25" fillId="38" borderId="15" xfId="0" applyFont="1" applyFill="1" applyBorder="1" applyAlignment="1">
      <alignment horizontal="center" vertical="center" wrapText="1"/>
    </xf>
    <xf numFmtId="0" fontId="4" fillId="38" borderId="16" xfId="0" applyFont="1" applyFill="1" applyBorder="1" applyAlignment="1">
      <alignment horizontal="center" vertical="center" wrapText="1"/>
    </xf>
    <xf numFmtId="0" fontId="4" fillId="38" borderId="10" xfId="0" applyFont="1" applyFill="1" applyBorder="1" applyAlignment="1">
      <alignment horizontal="left" vertical="center" wrapText="1"/>
    </xf>
    <xf numFmtId="0" fontId="0" fillId="38" borderId="10" xfId="0" applyFill="1" applyBorder="1" applyAlignment="1">
      <alignment horizontal="left" vertical="center" wrapText="1"/>
    </xf>
    <xf numFmtId="0" fontId="15" fillId="0" borderId="18" xfId="0" applyFont="1" applyBorder="1" applyAlignment="1">
      <alignment horizontal="left" wrapText="1"/>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4" fillId="0" borderId="10" xfId="0" applyFont="1" applyFill="1" applyBorder="1" applyAlignment="1">
      <alignment vertical="center" wrapText="1"/>
    </xf>
    <xf numFmtId="0" fontId="8" fillId="0" borderId="11" xfId="42" applyFont="1" applyBorder="1" applyAlignment="1">
      <alignment horizontal="center" vertical="center" wrapText="1"/>
    </xf>
    <xf numFmtId="0" fontId="4" fillId="0" borderId="10" xfId="0" applyFont="1" applyBorder="1" applyAlignment="1">
      <alignment horizontal="center" vertical="center" wrapText="1"/>
    </xf>
    <xf numFmtId="0" fontId="16" fillId="0" borderId="0" xfId="0" applyFont="1" applyAlignment="1">
      <alignment horizontal="left" wrapText="1"/>
    </xf>
    <xf numFmtId="0" fontId="20" fillId="0" borderId="0" xfId="42" applyFont="1" applyBorder="1" applyAlignment="1">
      <alignment horizontal="left" vertical="center" wrapText="1"/>
    </xf>
    <xf numFmtId="2" fontId="9" fillId="0" borderId="13" xfId="0" applyNumberFormat="1" applyFont="1" applyFill="1" applyBorder="1" applyAlignment="1">
      <alignment horizontal="center" vertical="center" wrapText="1"/>
    </xf>
    <xf numFmtId="2" fontId="0" fillId="0" borderId="15" xfId="0" applyNumberFormat="1" applyFill="1" applyBorder="1" applyAlignment="1">
      <alignment vertical="center" wrapText="1"/>
    </xf>
    <xf numFmtId="0" fontId="0" fillId="0" borderId="16" xfId="0" applyFill="1" applyBorder="1" applyAlignment="1">
      <alignment vertical="center" wrapText="1"/>
    </xf>
    <xf numFmtId="0" fontId="9" fillId="0" borderId="13" xfId="0" applyFont="1" applyFill="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6" xfId="0" applyBorder="1" applyAlignment="1">
      <alignment horizontal="center" vertical="center" wrapText="1"/>
    </xf>
    <xf numFmtId="0" fontId="4" fillId="33" borderId="1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7" fillId="0" borderId="0" xfId="42" applyFont="1" applyBorder="1" applyAlignment="1">
      <alignment horizontal="left" vertical="center"/>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10" xfId="0" applyFont="1" applyFill="1" applyBorder="1" applyAlignment="1">
      <alignment horizontal="left" vertical="center" wrapText="1"/>
    </xf>
    <xf numFmtId="0" fontId="65" fillId="0" borderId="13"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0" xfId="42" applyFont="1" applyBorder="1" applyAlignment="1">
      <alignment horizontal="center" vertical="center" wrapText="1"/>
    </xf>
    <xf numFmtId="0" fontId="24" fillId="34" borderId="0" xfId="0" applyFont="1" applyFill="1" applyAlignment="1">
      <alignment horizontal="center" wrapText="1"/>
    </xf>
    <xf numFmtId="0" fontId="10" fillId="0" borderId="0" xfId="0" applyFont="1" applyBorder="1" applyAlignment="1">
      <alignment horizontal="center" vertical="center"/>
    </xf>
    <xf numFmtId="0" fontId="5" fillId="0" borderId="10" xfId="0" applyFont="1" applyBorder="1" applyAlignment="1">
      <alignment horizontal="center" vertical="center" wrapText="1"/>
    </xf>
    <xf numFmtId="0" fontId="8" fillId="0" borderId="0" xfId="0" applyFont="1" applyFill="1" applyAlignment="1">
      <alignment horizontal="center" wrapText="1"/>
    </xf>
    <xf numFmtId="0" fontId="22" fillId="0" borderId="0" xfId="0" applyFont="1" applyFill="1" applyAlignment="1">
      <alignment horizontal="center" vertical="center"/>
    </xf>
    <xf numFmtId="0" fontId="14" fillId="0" borderId="0" xfId="0" applyFont="1" applyFill="1" applyAlignment="1">
      <alignment horizontal="right" vertical="center" wrapText="1"/>
    </xf>
    <xf numFmtId="0" fontId="14" fillId="0" borderId="0" xfId="0" applyFont="1" applyFill="1" applyAlignment="1">
      <alignment horizontal="left" wrapText="1"/>
    </xf>
    <xf numFmtId="0" fontId="21" fillId="0" borderId="0" xfId="0" applyFont="1" applyFill="1" applyAlignment="1">
      <alignment horizontal="left" wrapText="1"/>
    </xf>
    <xf numFmtId="0" fontId="13" fillId="0" borderId="0" xfId="0" applyFont="1" applyFill="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4" fillId="40" borderId="12" xfId="0" applyFont="1" applyFill="1" applyBorder="1" applyAlignment="1">
      <alignment horizontal="center" vertical="center" wrapText="1"/>
    </xf>
    <xf numFmtId="0" fontId="4" fillId="40" borderId="19" xfId="0" applyFont="1" applyFill="1" applyBorder="1" applyAlignment="1">
      <alignment horizontal="center" vertical="center" wrapText="1"/>
    </xf>
    <xf numFmtId="0" fontId="4" fillId="40" borderId="17"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7" xfId="0" applyFont="1" applyBorder="1" applyAlignment="1">
      <alignment horizontal="center" vertical="center" wrapText="1"/>
    </xf>
    <xf numFmtId="0" fontId="11" fillId="41" borderId="12" xfId="0" applyFont="1" applyFill="1" applyBorder="1" applyAlignment="1">
      <alignment horizontal="center" vertical="center"/>
    </xf>
    <xf numFmtId="0" fontId="11" fillId="41" borderId="19" xfId="0" applyFont="1" applyFill="1" applyBorder="1" applyAlignment="1">
      <alignment horizontal="center" vertical="center"/>
    </xf>
    <xf numFmtId="0" fontId="11" fillId="41" borderId="17" xfId="0" applyFont="1" applyFill="1" applyBorder="1" applyAlignment="1">
      <alignment horizontal="center" vertical="center"/>
    </xf>
    <xf numFmtId="2" fontId="11" fillId="42" borderId="0" xfId="0" applyNumberFormat="1" applyFont="1" applyFill="1" applyBorder="1" applyAlignment="1">
      <alignment horizontal="left" vertical="top" wrapText="1"/>
    </xf>
    <xf numFmtId="0" fontId="3" fillId="0" borderId="10" xfId="0" applyFont="1" applyBorder="1" applyAlignment="1">
      <alignment vertical="center"/>
    </xf>
    <xf numFmtId="49" fontId="7" fillId="0" borderId="10" xfId="0" applyNumberFormat="1" applyFont="1" applyBorder="1" applyAlignment="1">
      <alignment horizontal="center" vertical="center"/>
    </xf>
    <xf numFmtId="10" fontId="69" fillId="0" borderId="20" xfId="0" applyNumberFormat="1" applyFont="1" applyBorder="1" applyAlignment="1">
      <alignment horizontal="left" vertical="center" wrapText="1"/>
    </xf>
    <xf numFmtId="10" fontId="69" fillId="0" borderId="0" xfId="0" applyNumberFormat="1" applyFont="1" applyBorder="1" applyAlignment="1">
      <alignment horizontal="left" vertical="center" wrapText="1"/>
    </xf>
    <xf numFmtId="10" fontId="15" fillId="42" borderId="0" xfId="0" applyNumberFormat="1" applyFont="1" applyFill="1" applyBorder="1" applyAlignment="1">
      <alignment horizontal="left" vertical="center" wrapText="1"/>
    </xf>
    <xf numFmtId="0" fontId="6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5</xdr:row>
      <xdr:rowOff>19050</xdr:rowOff>
    </xdr:from>
    <xdr:to>
      <xdr:col>6</xdr:col>
      <xdr:colOff>685800</xdr:colOff>
      <xdr:row>5</xdr:row>
      <xdr:rowOff>171450</xdr:rowOff>
    </xdr:to>
    <xdr:pic>
      <xdr:nvPicPr>
        <xdr:cNvPr id="1" name="Рисунок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572000" y="1876425"/>
          <a:ext cx="190500" cy="152400"/>
        </a:xfrm>
        <a:prstGeom prst="rect">
          <a:avLst/>
        </a:prstGeom>
        <a:noFill/>
        <a:ln w="9525" cmpd="sng">
          <a:noFill/>
        </a:ln>
      </xdr:spPr>
    </xdr:pic>
    <xdr:clientData/>
  </xdr:twoCellAnchor>
  <xdr:twoCellAnchor>
    <xdr:from>
      <xdr:col>7</xdr:col>
      <xdr:colOff>295275</xdr:colOff>
      <xdr:row>5</xdr:row>
      <xdr:rowOff>28575</xdr:rowOff>
    </xdr:from>
    <xdr:to>
      <xdr:col>7</xdr:col>
      <xdr:colOff>561975</xdr:colOff>
      <xdr:row>5</xdr:row>
      <xdr:rowOff>180975</xdr:rowOff>
    </xdr:to>
    <xdr:pic>
      <xdr:nvPicPr>
        <xdr:cNvPr id="2" name="Рисунок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5353050" y="1885950"/>
          <a:ext cx="266700" cy="152400"/>
        </a:xfrm>
        <a:prstGeom prst="rect">
          <a:avLst/>
        </a:prstGeom>
        <a:noFill/>
        <a:ln w="9525" cmpd="sng">
          <a:noFill/>
        </a:ln>
      </xdr:spPr>
    </xdr:pic>
    <xdr:clientData/>
  </xdr:twoCellAnchor>
  <xdr:twoCellAnchor>
    <xdr:from>
      <xdr:col>8</xdr:col>
      <xdr:colOff>285750</xdr:colOff>
      <xdr:row>5</xdr:row>
      <xdr:rowOff>19050</xdr:rowOff>
    </xdr:from>
    <xdr:to>
      <xdr:col>8</xdr:col>
      <xdr:colOff>571500</xdr:colOff>
      <xdr:row>5</xdr:row>
      <xdr:rowOff>171450</xdr:rowOff>
    </xdr:to>
    <xdr:pic>
      <xdr:nvPicPr>
        <xdr:cNvPr id="3" name="Рисунок 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210300" y="1876425"/>
          <a:ext cx="285750" cy="152400"/>
        </a:xfrm>
        <a:prstGeom prst="rect">
          <a:avLst/>
        </a:prstGeom>
        <a:noFill/>
        <a:ln w="9525" cmpd="sng">
          <a:noFill/>
        </a:ln>
      </xdr:spPr>
    </xdr:pic>
    <xdr:clientData/>
  </xdr:twoCellAnchor>
  <xdr:twoCellAnchor>
    <xdr:from>
      <xdr:col>9</xdr:col>
      <xdr:colOff>314325</xdr:colOff>
      <xdr:row>5</xdr:row>
      <xdr:rowOff>19050</xdr:rowOff>
    </xdr:from>
    <xdr:to>
      <xdr:col>9</xdr:col>
      <xdr:colOff>571500</xdr:colOff>
      <xdr:row>5</xdr:row>
      <xdr:rowOff>171450</xdr:rowOff>
    </xdr:to>
    <xdr:pic>
      <xdr:nvPicPr>
        <xdr:cNvPr id="4" name="Рисунок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7077075" y="1876425"/>
          <a:ext cx="257175" cy="152400"/>
        </a:xfrm>
        <a:prstGeom prst="rect">
          <a:avLst/>
        </a:prstGeom>
        <a:noFill/>
        <a:ln w="9525" cmpd="sng">
          <a:noFill/>
        </a:ln>
      </xdr:spPr>
    </xdr:pic>
    <xdr:clientData/>
  </xdr:twoCellAnchor>
  <xdr:twoCellAnchor>
    <xdr:from>
      <xdr:col>10</xdr:col>
      <xdr:colOff>314325</xdr:colOff>
      <xdr:row>5</xdr:row>
      <xdr:rowOff>28575</xdr:rowOff>
    </xdr:from>
    <xdr:to>
      <xdr:col>10</xdr:col>
      <xdr:colOff>476250</xdr:colOff>
      <xdr:row>5</xdr:row>
      <xdr:rowOff>180975</xdr:rowOff>
    </xdr:to>
    <xdr:pic>
      <xdr:nvPicPr>
        <xdr:cNvPr id="5" name="Рисунок 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8067675" y="1885950"/>
          <a:ext cx="16192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1042;&#1086;&#1089;&#1089;&#1090;&#1072;&#1085;&#1086;&#1074;&#1083;&#1077;&#1085;&#1080;&#1077;\&#1048;&#1088;&#1080;&#1085;&#1072;\&#1069;&#1085;&#1077;&#1088;&#1075;&#1086;&#1089;&#1073;&#1077;&#1088;&#1077;&#1078;&#1077;&#1085;&#1080;&#1077;\2019\&#1054;&#1058;&#1063;&#1045;&#1058;%20&#1058;&#1069;&#1056;\&#1088;&#1077;&#1089;&#1091;&#1088;&#1089;&#1085;&#1080;&#1082;&#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AppData\Local\Temp\WIN2012\DIRECTUM\&#1050;&#1086;&#1087;&#1080;&#1103;%201%20&#1087;&#1088;&#1080;&#1083;&#1086;&#1078;&#1077;&#1085;&#1080;&#1077;%20(1850949%20v1)%20&#1084;&#1086;&#1081;%20&#1092;&#1072;&#1081;&#108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Rezerv\AppData\Local\Temp\WIN2012\DIRECTUM\&#1050;&#1086;&#1087;&#1080;&#1103;%201%20&#1087;&#1088;&#1080;&#1083;&#1086;&#1078;&#1077;&#1085;&#1080;&#1077;%20(1850949%20v1)%20&#1084;&#1086;&#1081;%20&#1092;&#1072;&#1081;&#108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ЭР всего по МО"/>
      <sheetName val="ТЭР по МКД"/>
      <sheetName val="ТЭР по бюдж (данные бюдж)"/>
      <sheetName val="выработка и газ"/>
      <sheetName val="ТЭР по бюдж (данные ресурс)"/>
      <sheetName val="ТЭР по жилым домам"/>
      <sheetName val="Лист2"/>
    </sheetNames>
    <sheetDataSet>
      <sheetData sheetId="3">
        <row r="5">
          <cell r="D5">
            <v>772731</v>
          </cell>
        </row>
        <row r="7">
          <cell r="D7">
            <v>104902.51</v>
          </cell>
        </row>
        <row r="32">
          <cell r="D32">
            <v>817960.8489999999</v>
          </cell>
        </row>
        <row r="35">
          <cell r="D35">
            <v>9101.757000000001</v>
          </cell>
        </row>
        <row r="38">
          <cell r="D38">
            <v>11861.711</v>
          </cell>
        </row>
        <row r="39">
          <cell r="D39">
            <v>85619.05</v>
          </cell>
        </row>
      </sheetData>
      <sheetData sheetId="6">
        <row r="7">
          <cell r="V7">
            <v>4674365</v>
          </cell>
        </row>
        <row r="10">
          <cell r="J10">
            <v>11242167.1</v>
          </cell>
        </row>
        <row r="15">
          <cell r="V15">
            <v>2912904</v>
          </cell>
        </row>
        <row r="20">
          <cell r="V20">
            <v>3305071</v>
          </cell>
        </row>
        <row r="25">
          <cell r="J25">
            <v>154941.39</v>
          </cell>
        </row>
        <row r="28">
          <cell r="V28">
            <v>7855098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1   "/>
      <sheetName val="приложение2"/>
      <sheetName val="приложение3 "/>
      <sheetName val="приложение4 "/>
      <sheetName val="приложение 5"/>
      <sheetName val="приложение 6"/>
      <sheetName val="2"/>
      <sheetName val="Новое приложение 1"/>
      <sheetName val="Лист1"/>
      <sheetName val="Лист2"/>
    </sheetNames>
    <sheetDataSet>
      <sheetData sheetId="7">
        <row r="16">
          <cell r="U16">
            <v>98.25150977967226</v>
          </cell>
        </row>
        <row r="19">
          <cell r="U19">
            <v>77.37782177008697</v>
          </cell>
        </row>
        <row r="22">
          <cell r="U22">
            <v>78.14628839654904</v>
          </cell>
        </row>
        <row r="25">
          <cell r="U25">
            <v>67.19300525002016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иложение1   "/>
      <sheetName val="приложение2"/>
      <sheetName val="приложение3 "/>
      <sheetName val="приложение4 "/>
      <sheetName val="приложение 5"/>
      <sheetName val="приложение 6"/>
      <sheetName val="2"/>
      <sheetName val="Новое приложение 1"/>
      <sheetName val="Лист1"/>
      <sheetName val="Лист2"/>
    </sheetNames>
    <sheetDataSet>
      <sheetData sheetId="7">
        <row r="16">
          <cell r="V16">
            <v>98.25150977967226</v>
          </cell>
        </row>
        <row r="19">
          <cell r="V19">
            <v>78.05772060890025</v>
          </cell>
        </row>
        <row r="22">
          <cell r="V22">
            <v>76.92551162678889</v>
          </cell>
        </row>
        <row r="25">
          <cell r="V25">
            <v>60.78774932006793</v>
          </cell>
        </row>
        <row r="28">
          <cell r="V28">
            <v>95.9591552288195</v>
          </cell>
        </row>
        <row r="36">
          <cell r="V36">
            <v>10.272677981459035</v>
          </cell>
        </row>
        <row r="44">
          <cell r="V44">
            <v>2.253166207151969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16DK3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0O"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16DK7O"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D6DK2O"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onsultantplus://offline/ref=81C534AC1618B38338B7138DDEB14344F59B417381706259B468524054C32ECBB30FCA5546109B5D4A4FB36DK7O"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T35"/>
  <sheetViews>
    <sheetView tabSelected="1" zoomScale="75" zoomScaleNormal="75" workbookViewId="0" topLeftCell="C5">
      <selection activeCell="H7" sqref="H7:H15"/>
    </sheetView>
  </sheetViews>
  <sheetFormatPr defaultColWidth="9.140625" defaultRowHeight="15"/>
  <cols>
    <col min="1" max="1" width="14.28125" style="59" hidden="1" customWidth="1"/>
    <col min="2" max="2" width="9.140625" style="59" hidden="1" customWidth="1"/>
    <col min="3" max="3" width="5.28125" style="65" customWidth="1"/>
    <col min="4" max="4" width="5.00390625" style="65" customWidth="1"/>
    <col min="5" max="5" width="4.421875" style="65" customWidth="1"/>
    <col min="6" max="7" width="4.8515625" style="65" customWidth="1"/>
    <col min="8" max="8" width="42.28125" style="59" customWidth="1"/>
    <col min="9" max="9" width="24.57421875" style="59" customWidth="1"/>
    <col min="10" max="10" width="6.00390625" style="59" customWidth="1"/>
    <col min="11" max="11" width="6.140625" style="59" customWidth="1"/>
    <col min="12" max="12" width="5.7109375" style="59" customWidth="1"/>
    <col min="13" max="13" width="13.28125" style="59" customWidth="1"/>
    <col min="14" max="14" width="5.00390625" style="59" customWidth="1"/>
    <col min="15" max="15" width="11.00390625" style="59" customWidth="1"/>
    <col min="16" max="16" width="15.57421875" style="59" customWidth="1"/>
    <col min="17" max="17" width="15.28125" style="59" customWidth="1"/>
    <col min="18" max="18" width="13.7109375" style="59" customWidth="1"/>
    <col min="19" max="19" width="14.57421875" style="59" customWidth="1"/>
    <col min="20" max="20" width="14.421875" style="59" customWidth="1"/>
    <col min="21" max="16384" width="9.140625" style="59" customWidth="1"/>
  </cols>
  <sheetData>
    <row r="1" ht="15" hidden="1"/>
    <row r="2" spans="3:20" ht="20.25" customHeight="1">
      <c r="C2" s="238" t="s">
        <v>187</v>
      </c>
      <c r="D2" s="238"/>
      <c r="E2" s="238"/>
      <c r="F2" s="238"/>
      <c r="G2" s="238"/>
      <c r="H2" s="238"/>
      <c r="I2" s="238"/>
      <c r="J2" s="238"/>
      <c r="K2" s="238"/>
      <c r="L2" s="238"/>
      <c r="M2" s="238"/>
      <c r="N2" s="238"/>
      <c r="O2" s="238"/>
      <c r="P2" s="238"/>
      <c r="Q2" s="238"/>
      <c r="R2" s="238"/>
      <c r="S2" s="238"/>
      <c r="T2" s="58"/>
    </row>
    <row r="3" spans="1:20" ht="25.5" customHeight="1">
      <c r="A3" s="66"/>
      <c r="B3" s="66"/>
      <c r="C3" s="60"/>
      <c r="D3" s="25"/>
      <c r="E3" s="25"/>
      <c r="F3" s="25"/>
      <c r="G3" s="25"/>
      <c r="H3" s="25"/>
      <c r="I3" s="25"/>
      <c r="J3" s="25"/>
      <c r="K3" s="25"/>
      <c r="L3" s="25"/>
      <c r="M3" s="25"/>
      <c r="N3" s="25"/>
      <c r="O3" s="25"/>
      <c r="P3" s="25"/>
      <c r="Q3" s="25"/>
      <c r="R3" s="25"/>
      <c r="S3" s="25"/>
      <c r="T3" s="61"/>
    </row>
    <row r="4" spans="1:20" ht="24" customHeight="1">
      <c r="A4" s="66"/>
      <c r="B4" s="66"/>
      <c r="C4" s="239" t="s">
        <v>0</v>
      </c>
      <c r="D4" s="239"/>
      <c r="E4" s="239"/>
      <c r="F4" s="239"/>
      <c r="G4" s="239"/>
      <c r="H4" s="239" t="s">
        <v>174</v>
      </c>
      <c r="I4" s="239" t="s">
        <v>1</v>
      </c>
      <c r="J4" s="239" t="s">
        <v>2</v>
      </c>
      <c r="K4" s="239"/>
      <c r="L4" s="239"/>
      <c r="M4" s="239"/>
      <c r="N4" s="239"/>
      <c r="O4" s="239" t="s">
        <v>175</v>
      </c>
      <c r="P4" s="239"/>
      <c r="Q4" s="239"/>
      <c r="R4" s="239" t="s">
        <v>173</v>
      </c>
      <c r="S4" s="239"/>
      <c r="T4" s="62"/>
    </row>
    <row r="5" spans="1:19" ht="15" customHeight="1">
      <c r="A5" s="66"/>
      <c r="B5" s="67"/>
      <c r="C5" s="239"/>
      <c r="D5" s="239"/>
      <c r="E5" s="239"/>
      <c r="F5" s="239"/>
      <c r="G5" s="239"/>
      <c r="H5" s="239"/>
      <c r="I5" s="239"/>
      <c r="J5" s="239" t="s">
        <v>3</v>
      </c>
      <c r="K5" s="239" t="s">
        <v>4</v>
      </c>
      <c r="L5" s="239" t="s">
        <v>5</v>
      </c>
      <c r="M5" s="239" t="s">
        <v>6</v>
      </c>
      <c r="N5" s="239" t="s">
        <v>7</v>
      </c>
      <c r="O5" s="243" t="s">
        <v>252</v>
      </c>
      <c r="P5" s="243" t="s">
        <v>251</v>
      </c>
      <c r="Q5" s="245" t="s">
        <v>250</v>
      </c>
      <c r="R5" s="239" t="s">
        <v>189</v>
      </c>
      <c r="S5" s="239" t="s">
        <v>190</v>
      </c>
    </row>
    <row r="6" spans="1:19" ht="69.75" customHeight="1">
      <c r="A6" s="68"/>
      <c r="B6" s="68"/>
      <c r="C6" s="63" t="s">
        <v>8</v>
      </c>
      <c r="D6" s="63" t="s">
        <v>9</v>
      </c>
      <c r="E6" s="63" t="s">
        <v>10</v>
      </c>
      <c r="F6" s="64" t="s">
        <v>11</v>
      </c>
      <c r="G6" s="64" t="s">
        <v>172</v>
      </c>
      <c r="H6" s="239"/>
      <c r="I6" s="239"/>
      <c r="J6" s="239"/>
      <c r="K6" s="239"/>
      <c r="L6" s="239"/>
      <c r="M6" s="239"/>
      <c r="N6" s="239"/>
      <c r="O6" s="244"/>
      <c r="P6" s="244"/>
      <c r="Q6" s="239"/>
      <c r="R6" s="239"/>
      <c r="S6" s="239"/>
    </row>
    <row r="7" spans="3:19" ht="18.75" customHeight="1">
      <c r="C7" s="246" t="s">
        <v>44</v>
      </c>
      <c r="D7" s="246"/>
      <c r="E7" s="246"/>
      <c r="F7" s="246"/>
      <c r="G7" s="246"/>
      <c r="H7" s="248" t="s">
        <v>254</v>
      </c>
      <c r="I7" s="159" t="s">
        <v>18</v>
      </c>
      <c r="J7" s="160"/>
      <c r="K7" s="160"/>
      <c r="L7" s="161"/>
      <c r="M7" s="161"/>
      <c r="N7" s="161"/>
      <c r="O7" s="162">
        <v>632.3</v>
      </c>
      <c r="P7" s="162">
        <v>1061.552</v>
      </c>
      <c r="Q7" s="162">
        <v>0</v>
      </c>
      <c r="R7" s="163">
        <f>(Q7/O7)*100</f>
        <v>0</v>
      </c>
      <c r="S7" s="163">
        <f>(Q7/P7)*100</f>
        <v>0</v>
      </c>
    </row>
    <row r="8" spans="3:19" ht="120" customHeight="1">
      <c r="C8" s="247"/>
      <c r="D8" s="247"/>
      <c r="E8" s="247"/>
      <c r="F8" s="247"/>
      <c r="G8" s="247"/>
      <c r="H8" s="249"/>
      <c r="I8" s="240" t="s">
        <v>180</v>
      </c>
      <c r="J8" s="164">
        <v>935</v>
      </c>
      <c r="K8" s="165" t="s">
        <v>49</v>
      </c>
      <c r="L8" s="165" t="s">
        <v>50</v>
      </c>
      <c r="M8" s="165" t="s">
        <v>135</v>
      </c>
      <c r="N8" s="164">
        <v>241</v>
      </c>
      <c r="O8" s="162">
        <v>0</v>
      </c>
      <c r="P8" s="162">
        <v>0</v>
      </c>
      <c r="Q8" s="162">
        <v>0</v>
      </c>
      <c r="R8" s="163">
        <v>0</v>
      </c>
      <c r="S8" s="163">
        <v>0</v>
      </c>
    </row>
    <row r="9" spans="3:19" ht="48" customHeight="1">
      <c r="C9" s="247"/>
      <c r="D9" s="247"/>
      <c r="E9" s="247"/>
      <c r="F9" s="247"/>
      <c r="G9" s="247"/>
      <c r="H9" s="249"/>
      <c r="I9" s="241"/>
      <c r="J9" s="164">
        <v>935</v>
      </c>
      <c r="K9" s="166" t="s">
        <v>49</v>
      </c>
      <c r="L9" s="167" t="s">
        <v>50</v>
      </c>
      <c r="M9" s="167" t="s">
        <v>218</v>
      </c>
      <c r="N9" s="168">
        <v>244</v>
      </c>
      <c r="O9" s="169">
        <v>178</v>
      </c>
      <c r="P9" s="169">
        <v>0</v>
      </c>
      <c r="Q9" s="169">
        <v>0</v>
      </c>
      <c r="R9" s="163">
        <f>(Q9/O9)*100</f>
        <v>0</v>
      </c>
      <c r="S9" s="163">
        <v>0</v>
      </c>
    </row>
    <row r="10" spans="3:19" ht="41.25" customHeight="1">
      <c r="C10" s="247"/>
      <c r="D10" s="247"/>
      <c r="E10" s="247"/>
      <c r="F10" s="247"/>
      <c r="G10" s="247"/>
      <c r="H10" s="249"/>
      <c r="I10" s="241"/>
      <c r="J10" s="170">
        <v>935</v>
      </c>
      <c r="K10" s="166" t="s">
        <v>49</v>
      </c>
      <c r="L10" s="171" t="s">
        <v>50</v>
      </c>
      <c r="M10" s="172" t="s">
        <v>194</v>
      </c>
      <c r="N10" s="173">
        <v>414</v>
      </c>
      <c r="O10" s="174">
        <v>0</v>
      </c>
      <c r="P10" s="174">
        <v>0</v>
      </c>
      <c r="Q10" s="175">
        <v>0</v>
      </c>
      <c r="R10" s="163">
        <v>0</v>
      </c>
      <c r="S10" s="163">
        <v>0</v>
      </c>
    </row>
    <row r="11" spans="3:19" ht="24.75" customHeight="1">
      <c r="C11" s="247"/>
      <c r="D11" s="247"/>
      <c r="E11" s="247"/>
      <c r="F11" s="247"/>
      <c r="G11" s="247"/>
      <c r="H11" s="249"/>
      <c r="I11" s="241"/>
      <c r="J11" s="170">
        <v>935</v>
      </c>
      <c r="K11" s="166" t="s">
        <v>49</v>
      </c>
      <c r="L11" s="171" t="s">
        <v>48</v>
      </c>
      <c r="M11" s="176" t="s">
        <v>208</v>
      </c>
      <c r="N11" s="177">
        <v>244</v>
      </c>
      <c r="O11" s="178">
        <v>200</v>
      </c>
      <c r="P11" s="179">
        <v>155.052</v>
      </c>
      <c r="Q11" s="179">
        <v>0</v>
      </c>
      <c r="R11" s="163">
        <v>0</v>
      </c>
      <c r="S11" s="163">
        <f aca="true" t="shared" si="0" ref="S11:S35">(Q11/P11)*100</f>
        <v>0</v>
      </c>
    </row>
    <row r="12" spans="3:19" ht="24.75" customHeight="1">
      <c r="C12" s="247"/>
      <c r="D12" s="247"/>
      <c r="E12" s="247"/>
      <c r="F12" s="247"/>
      <c r="G12" s="247"/>
      <c r="H12" s="249"/>
      <c r="I12" s="241"/>
      <c r="J12" s="170">
        <v>935</v>
      </c>
      <c r="K12" s="166" t="s">
        <v>49</v>
      </c>
      <c r="L12" s="171" t="s">
        <v>48</v>
      </c>
      <c r="M12" s="171" t="s">
        <v>138</v>
      </c>
      <c r="N12" s="170">
        <v>244</v>
      </c>
      <c r="O12" s="178">
        <v>0</v>
      </c>
      <c r="P12" s="179">
        <v>0</v>
      </c>
      <c r="Q12" s="180">
        <v>0</v>
      </c>
      <c r="R12" s="163">
        <v>0</v>
      </c>
      <c r="S12" s="163">
        <v>0</v>
      </c>
    </row>
    <row r="13" spans="3:19" ht="27" customHeight="1">
      <c r="C13" s="247"/>
      <c r="D13" s="247"/>
      <c r="E13" s="247"/>
      <c r="F13" s="247"/>
      <c r="G13" s="247"/>
      <c r="H13" s="250"/>
      <c r="I13" s="242"/>
      <c r="J13" s="181">
        <v>935</v>
      </c>
      <c r="K13" s="166" t="s">
        <v>49</v>
      </c>
      <c r="L13" s="171" t="s">
        <v>48</v>
      </c>
      <c r="M13" s="176" t="s">
        <v>209</v>
      </c>
      <c r="N13" s="177">
        <v>244</v>
      </c>
      <c r="O13" s="182">
        <v>128</v>
      </c>
      <c r="P13" s="179">
        <v>466.9</v>
      </c>
      <c r="Q13" s="180">
        <v>0</v>
      </c>
      <c r="R13" s="163">
        <v>0</v>
      </c>
      <c r="S13" s="163">
        <f t="shared" si="0"/>
        <v>0</v>
      </c>
    </row>
    <row r="14" spans="3:19" ht="47.25" customHeight="1">
      <c r="C14" s="247"/>
      <c r="D14" s="247"/>
      <c r="E14" s="247"/>
      <c r="F14" s="247"/>
      <c r="G14" s="247"/>
      <c r="H14" s="249"/>
      <c r="I14" s="252" t="s">
        <v>179</v>
      </c>
      <c r="J14" s="170">
        <v>939</v>
      </c>
      <c r="K14" s="166" t="s">
        <v>49</v>
      </c>
      <c r="L14" s="171">
        <v>13</v>
      </c>
      <c r="M14" s="171" t="s">
        <v>210</v>
      </c>
      <c r="N14" s="170">
        <v>244</v>
      </c>
      <c r="O14" s="178">
        <v>118.8</v>
      </c>
      <c r="P14" s="179">
        <v>432.1</v>
      </c>
      <c r="Q14" s="180">
        <v>0</v>
      </c>
      <c r="R14" s="163">
        <f>(Q14/O14)*100</f>
        <v>0</v>
      </c>
      <c r="S14" s="163">
        <f t="shared" si="0"/>
        <v>0</v>
      </c>
    </row>
    <row r="15" spans="3:19" ht="75.75" customHeight="1">
      <c r="C15" s="247"/>
      <c r="D15" s="247"/>
      <c r="E15" s="247"/>
      <c r="F15" s="247"/>
      <c r="G15" s="247"/>
      <c r="H15" s="251"/>
      <c r="I15" s="253"/>
      <c r="J15" s="170">
        <v>939</v>
      </c>
      <c r="K15" s="171" t="s">
        <v>45</v>
      </c>
      <c r="L15" s="171" t="s">
        <v>51</v>
      </c>
      <c r="M15" s="171" t="s">
        <v>139</v>
      </c>
      <c r="N15" s="170">
        <v>244</v>
      </c>
      <c r="O15" s="183">
        <v>7.5</v>
      </c>
      <c r="P15" s="183">
        <v>7.5</v>
      </c>
      <c r="Q15" s="183">
        <v>0</v>
      </c>
      <c r="R15" s="163">
        <f>(Q15/O15)*100</f>
        <v>0</v>
      </c>
      <c r="S15" s="163">
        <f t="shared" si="0"/>
        <v>0</v>
      </c>
    </row>
    <row r="16" spans="3:19" ht="23.25" customHeight="1">
      <c r="C16" s="187" t="s">
        <v>44</v>
      </c>
      <c r="D16" s="187"/>
      <c r="E16" s="187" t="s">
        <v>45</v>
      </c>
      <c r="F16" s="187"/>
      <c r="G16" s="187"/>
      <c r="H16" s="235" t="s">
        <v>46</v>
      </c>
      <c r="I16" s="188" t="s">
        <v>18</v>
      </c>
      <c r="J16" s="96"/>
      <c r="K16" s="97"/>
      <c r="L16" s="97"/>
      <c r="M16" s="97"/>
      <c r="N16" s="96"/>
      <c r="O16" s="94">
        <v>126.3</v>
      </c>
      <c r="P16" s="94">
        <v>439.6</v>
      </c>
      <c r="Q16" s="94">
        <v>0</v>
      </c>
      <c r="R16" s="95">
        <f>(Q16/O16)*100</f>
        <v>0</v>
      </c>
      <c r="S16" s="95">
        <f t="shared" si="0"/>
        <v>0</v>
      </c>
    </row>
    <row r="17" spans="3:19" ht="36.75" customHeight="1">
      <c r="C17" s="189"/>
      <c r="D17" s="189"/>
      <c r="E17" s="189"/>
      <c r="F17" s="189"/>
      <c r="G17" s="189"/>
      <c r="H17" s="236"/>
      <c r="I17" s="191" t="s">
        <v>180</v>
      </c>
      <c r="J17" s="96">
        <v>935</v>
      </c>
      <c r="K17" s="97" t="s">
        <v>49</v>
      </c>
      <c r="L17" s="97" t="s">
        <v>50</v>
      </c>
      <c r="M17" s="97" t="s">
        <v>135</v>
      </c>
      <c r="N17" s="96">
        <v>241</v>
      </c>
      <c r="O17" s="94">
        <v>0</v>
      </c>
      <c r="P17" s="94">
        <v>0</v>
      </c>
      <c r="Q17" s="94">
        <v>0</v>
      </c>
      <c r="R17" s="95">
        <v>0</v>
      </c>
      <c r="S17" s="95">
        <v>0</v>
      </c>
    </row>
    <row r="18" spans="3:19" ht="36.75" customHeight="1">
      <c r="C18" s="189"/>
      <c r="D18" s="189"/>
      <c r="E18" s="189"/>
      <c r="F18" s="189"/>
      <c r="G18" s="189"/>
      <c r="H18" s="236"/>
      <c r="I18" s="235" t="s">
        <v>179</v>
      </c>
      <c r="J18" s="75">
        <v>939</v>
      </c>
      <c r="K18" s="76" t="s">
        <v>45</v>
      </c>
      <c r="L18" s="76">
        <v>13</v>
      </c>
      <c r="M18" s="76" t="s">
        <v>210</v>
      </c>
      <c r="N18" s="75">
        <v>244</v>
      </c>
      <c r="O18" s="77">
        <v>118.8</v>
      </c>
      <c r="P18" s="91">
        <v>432.1</v>
      </c>
      <c r="Q18" s="78">
        <v>0</v>
      </c>
      <c r="R18" s="95">
        <f>(Q18/O18)*100</f>
        <v>0</v>
      </c>
      <c r="S18" s="95">
        <f t="shared" si="0"/>
        <v>0</v>
      </c>
    </row>
    <row r="19" spans="3:19" ht="57" customHeight="1">
      <c r="C19" s="189"/>
      <c r="D19" s="189"/>
      <c r="E19" s="189"/>
      <c r="F19" s="189"/>
      <c r="G19" s="189"/>
      <c r="H19" s="236"/>
      <c r="I19" s="237"/>
      <c r="J19" s="75">
        <v>939</v>
      </c>
      <c r="K19" s="76" t="s">
        <v>45</v>
      </c>
      <c r="L19" s="76" t="s">
        <v>51</v>
      </c>
      <c r="M19" s="76" t="s">
        <v>139</v>
      </c>
      <c r="N19" s="75">
        <v>244</v>
      </c>
      <c r="O19" s="92">
        <v>7.5</v>
      </c>
      <c r="P19" s="92">
        <v>7.5</v>
      </c>
      <c r="Q19" s="92">
        <v>0</v>
      </c>
      <c r="R19" s="95">
        <v>0</v>
      </c>
      <c r="S19" s="95">
        <f t="shared" si="0"/>
        <v>0</v>
      </c>
    </row>
    <row r="20" spans="3:19" ht="73.5" customHeight="1">
      <c r="C20" s="120" t="s">
        <v>44</v>
      </c>
      <c r="D20" s="120"/>
      <c r="E20" s="120" t="s">
        <v>45</v>
      </c>
      <c r="F20" s="120" t="s">
        <v>126</v>
      </c>
      <c r="G20" s="120"/>
      <c r="H20" s="126" t="s">
        <v>211</v>
      </c>
      <c r="I20" s="127" t="s">
        <v>180</v>
      </c>
      <c r="J20" s="123">
        <v>935</v>
      </c>
      <c r="K20" s="81" t="s">
        <v>49</v>
      </c>
      <c r="L20" s="81" t="s">
        <v>50</v>
      </c>
      <c r="M20" s="81" t="s">
        <v>135</v>
      </c>
      <c r="N20" s="80">
        <v>241</v>
      </c>
      <c r="O20" s="200">
        <v>0</v>
      </c>
      <c r="P20" s="90">
        <v>0</v>
      </c>
      <c r="Q20" s="90">
        <v>0</v>
      </c>
      <c r="R20" s="52">
        <v>0</v>
      </c>
      <c r="S20" s="52">
        <v>0</v>
      </c>
    </row>
    <row r="21" spans="3:19" ht="92.25" customHeight="1">
      <c r="C21" s="88" t="s">
        <v>44</v>
      </c>
      <c r="D21" s="88"/>
      <c r="E21" s="88" t="s">
        <v>45</v>
      </c>
      <c r="F21" s="88" t="s">
        <v>205</v>
      </c>
      <c r="G21" s="128"/>
      <c r="H21" s="126" t="s">
        <v>196</v>
      </c>
      <c r="I21" s="127" t="s">
        <v>180</v>
      </c>
      <c r="J21" s="123">
        <v>935</v>
      </c>
      <c r="K21" s="81" t="s">
        <v>49</v>
      </c>
      <c r="L21" s="81" t="s">
        <v>50</v>
      </c>
      <c r="M21" s="81" t="s">
        <v>135</v>
      </c>
      <c r="N21" s="80">
        <v>241</v>
      </c>
      <c r="O21" s="200">
        <v>0</v>
      </c>
      <c r="P21" s="90">
        <v>0</v>
      </c>
      <c r="Q21" s="90">
        <v>0</v>
      </c>
      <c r="R21" s="52">
        <v>0</v>
      </c>
      <c r="S21" s="52">
        <v>0</v>
      </c>
    </row>
    <row r="22" spans="3:19" ht="73.5" customHeight="1">
      <c r="C22" s="218" t="s">
        <v>44</v>
      </c>
      <c r="D22" s="218"/>
      <c r="E22" s="218" t="s">
        <v>45</v>
      </c>
      <c r="F22" s="218" t="s">
        <v>47</v>
      </c>
      <c r="G22" s="220"/>
      <c r="H22" s="221" t="s">
        <v>195</v>
      </c>
      <c r="I22" s="221" t="s">
        <v>179</v>
      </c>
      <c r="J22" s="123">
        <v>939</v>
      </c>
      <c r="K22" s="81" t="s">
        <v>45</v>
      </c>
      <c r="L22" s="81">
        <v>13</v>
      </c>
      <c r="M22" s="81" t="s">
        <v>210</v>
      </c>
      <c r="N22" s="80">
        <v>244</v>
      </c>
      <c r="O22" s="200">
        <v>118.8</v>
      </c>
      <c r="P22" s="93">
        <v>432.1</v>
      </c>
      <c r="Q22" s="89">
        <v>0</v>
      </c>
      <c r="R22" s="52">
        <f>(Q22/O22)*100</f>
        <v>0</v>
      </c>
      <c r="S22" s="52">
        <f t="shared" si="0"/>
        <v>0</v>
      </c>
    </row>
    <row r="23" spans="3:19" ht="37.5" customHeight="1">
      <c r="C23" s="219"/>
      <c r="D23" s="219"/>
      <c r="E23" s="219"/>
      <c r="F23" s="219"/>
      <c r="G23" s="219"/>
      <c r="H23" s="222"/>
      <c r="I23" s="222"/>
      <c r="J23" s="80">
        <v>939</v>
      </c>
      <c r="K23" s="81" t="s">
        <v>45</v>
      </c>
      <c r="L23" s="81" t="s">
        <v>51</v>
      </c>
      <c r="M23" s="81" t="s">
        <v>139</v>
      </c>
      <c r="N23" s="80">
        <v>244</v>
      </c>
      <c r="O23" s="90">
        <v>7.5</v>
      </c>
      <c r="P23" s="90">
        <v>7.5</v>
      </c>
      <c r="Q23" s="90">
        <v>0</v>
      </c>
      <c r="R23" s="52">
        <v>0</v>
      </c>
      <c r="S23" s="52">
        <f t="shared" si="0"/>
        <v>0</v>
      </c>
    </row>
    <row r="24" spans="3:19" ht="24.75" customHeight="1">
      <c r="C24" s="229" t="s">
        <v>44</v>
      </c>
      <c r="D24" s="229"/>
      <c r="E24" s="229" t="s">
        <v>48</v>
      </c>
      <c r="F24" s="229"/>
      <c r="G24" s="229"/>
      <c r="H24" s="232" t="s">
        <v>108</v>
      </c>
      <c r="I24" s="190" t="s">
        <v>18</v>
      </c>
      <c r="J24" s="75"/>
      <c r="K24" s="76"/>
      <c r="L24" s="76"/>
      <c r="M24" s="83"/>
      <c r="N24" s="84"/>
      <c r="O24" s="85">
        <v>178</v>
      </c>
      <c r="P24" s="85">
        <v>0</v>
      </c>
      <c r="Q24" s="86">
        <v>0</v>
      </c>
      <c r="R24" s="95">
        <f aca="true" t="shared" si="1" ref="R24:R29">(Q24/O24)*100</f>
        <v>0</v>
      </c>
      <c r="S24" s="95">
        <v>0</v>
      </c>
    </row>
    <row r="25" spans="3:19" ht="90.75" customHeight="1">
      <c r="C25" s="230"/>
      <c r="D25" s="230"/>
      <c r="E25" s="230"/>
      <c r="F25" s="230"/>
      <c r="G25" s="230"/>
      <c r="H25" s="233"/>
      <c r="I25" s="190" t="s">
        <v>180</v>
      </c>
      <c r="J25" s="75">
        <v>935</v>
      </c>
      <c r="K25" s="76" t="s">
        <v>49</v>
      </c>
      <c r="L25" s="76" t="s">
        <v>50</v>
      </c>
      <c r="M25" s="79" t="s">
        <v>217</v>
      </c>
      <c r="N25" s="84">
        <v>414</v>
      </c>
      <c r="O25" s="85">
        <v>178</v>
      </c>
      <c r="P25" s="85">
        <v>0</v>
      </c>
      <c r="Q25" s="86">
        <v>0</v>
      </c>
      <c r="R25" s="95">
        <f t="shared" si="1"/>
        <v>0</v>
      </c>
      <c r="S25" s="95">
        <v>0</v>
      </c>
    </row>
    <row r="26" spans="3:19" ht="100.5" customHeight="1">
      <c r="C26" s="119" t="s">
        <v>44</v>
      </c>
      <c r="D26" s="70"/>
      <c r="E26" s="119" t="s">
        <v>48</v>
      </c>
      <c r="F26" s="129" t="s">
        <v>205</v>
      </c>
      <c r="G26" s="124"/>
      <c r="H26" s="125" t="s">
        <v>216</v>
      </c>
      <c r="I26" s="71" t="s">
        <v>180</v>
      </c>
      <c r="J26" s="50">
        <v>935</v>
      </c>
      <c r="K26" s="110" t="s">
        <v>49</v>
      </c>
      <c r="L26" s="110" t="s">
        <v>50</v>
      </c>
      <c r="M26" s="82" t="s">
        <v>217</v>
      </c>
      <c r="N26" s="50">
        <v>244</v>
      </c>
      <c r="O26" s="53">
        <v>72.3</v>
      </c>
      <c r="P26" s="53">
        <v>0</v>
      </c>
      <c r="Q26" s="87">
        <v>0</v>
      </c>
      <c r="R26" s="52">
        <f t="shared" si="1"/>
        <v>0</v>
      </c>
      <c r="S26" s="52">
        <v>0</v>
      </c>
    </row>
    <row r="27" spans="3:19" ht="100.5" customHeight="1">
      <c r="C27" s="70" t="s">
        <v>44</v>
      </c>
      <c r="D27" s="70"/>
      <c r="E27" s="70" t="s">
        <v>48</v>
      </c>
      <c r="F27" s="124" t="s">
        <v>47</v>
      </c>
      <c r="G27" s="124"/>
      <c r="H27" s="125" t="s">
        <v>197</v>
      </c>
      <c r="I27" s="71" t="s">
        <v>180</v>
      </c>
      <c r="J27" s="50">
        <v>935</v>
      </c>
      <c r="K27" s="51" t="s">
        <v>49</v>
      </c>
      <c r="L27" s="51" t="s">
        <v>50</v>
      </c>
      <c r="M27" s="82" t="s">
        <v>217</v>
      </c>
      <c r="N27" s="50">
        <v>244</v>
      </c>
      <c r="O27" s="53">
        <v>68.5</v>
      </c>
      <c r="P27" s="53">
        <v>0</v>
      </c>
      <c r="Q27" s="87">
        <v>0</v>
      </c>
      <c r="R27" s="52">
        <f t="shared" si="1"/>
        <v>0</v>
      </c>
      <c r="S27" s="52">
        <v>0</v>
      </c>
    </row>
    <row r="28" spans="3:19" ht="75.75" customHeight="1">
      <c r="C28" s="54" t="s">
        <v>44</v>
      </c>
      <c r="D28" s="54"/>
      <c r="E28" s="54" t="s">
        <v>48</v>
      </c>
      <c r="F28" s="130" t="s">
        <v>143</v>
      </c>
      <c r="G28" s="130"/>
      <c r="H28" s="131" t="s">
        <v>171</v>
      </c>
      <c r="I28" s="49" t="s">
        <v>180</v>
      </c>
      <c r="J28" s="56">
        <v>935</v>
      </c>
      <c r="K28" s="51" t="s">
        <v>49</v>
      </c>
      <c r="L28" s="51" t="s">
        <v>50</v>
      </c>
      <c r="M28" s="82" t="s">
        <v>217</v>
      </c>
      <c r="N28" s="56">
        <v>244</v>
      </c>
      <c r="O28" s="57">
        <v>37.2</v>
      </c>
      <c r="P28" s="57">
        <v>0</v>
      </c>
      <c r="Q28" s="87">
        <v>0</v>
      </c>
      <c r="R28" s="52">
        <f t="shared" si="1"/>
        <v>0</v>
      </c>
      <c r="S28" s="52">
        <v>0</v>
      </c>
    </row>
    <row r="29" spans="3:19" ht="24" customHeight="1">
      <c r="C29" s="229" t="s">
        <v>44</v>
      </c>
      <c r="D29" s="229"/>
      <c r="E29" s="229" t="s">
        <v>49</v>
      </c>
      <c r="F29" s="229"/>
      <c r="G29" s="229"/>
      <c r="H29" s="232" t="s">
        <v>111</v>
      </c>
      <c r="I29" s="194" t="s">
        <v>18</v>
      </c>
      <c r="J29" s="195">
        <v>935</v>
      </c>
      <c r="K29" s="196"/>
      <c r="L29" s="196"/>
      <c r="M29" s="196"/>
      <c r="N29" s="195"/>
      <c r="O29" s="197">
        <f>SUM(O30:O32)</f>
        <v>328</v>
      </c>
      <c r="P29" s="197">
        <f>SUM(P30:P32)</f>
        <v>621.952</v>
      </c>
      <c r="Q29" s="197">
        <f>SUM(Q30:Q32)</f>
        <v>0</v>
      </c>
      <c r="R29" s="95">
        <f t="shared" si="1"/>
        <v>0</v>
      </c>
      <c r="S29" s="95">
        <f t="shared" si="0"/>
        <v>0</v>
      </c>
    </row>
    <row r="30" spans="3:19" ht="23.25" customHeight="1">
      <c r="C30" s="230"/>
      <c r="D30" s="230"/>
      <c r="E30" s="230"/>
      <c r="F30" s="230"/>
      <c r="G30" s="230"/>
      <c r="H30" s="233"/>
      <c r="I30" s="225" t="s">
        <v>180</v>
      </c>
      <c r="J30" s="195">
        <v>935</v>
      </c>
      <c r="K30" s="196" t="s">
        <v>49</v>
      </c>
      <c r="L30" s="196" t="s">
        <v>48</v>
      </c>
      <c r="M30" s="198" t="s">
        <v>208</v>
      </c>
      <c r="N30" s="199">
        <v>244</v>
      </c>
      <c r="O30" s="197">
        <f>O33</f>
        <v>200</v>
      </c>
      <c r="P30" s="197">
        <f aca="true" t="shared" si="2" ref="P30:Q32">P33</f>
        <v>155.052</v>
      </c>
      <c r="Q30" s="197">
        <f t="shared" si="2"/>
        <v>0</v>
      </c>
      <c r="R30" s="95">
        <v>0</v>
      </c>
      <c r="S30" s="95">
        <f t="shared" si="0"/>
        <v>0</v>
      </c>
    </row>
    <row r="31" spans="3:19" ht="20.25" customHeight="1">
      <c r="C31" s="230"/>
      <c r="D31" s="230"/>
      <c r="E31" s="230"/>
      <c r="F31" s="230"/>
      <c r="G31" s="230"/>
      <c r="H31" s="233"/>
      <c r="I31" s="226"/>
      <c r="J31" s="195">
        <v>935</v>
      </c>
      <c r="K31" s="196" t="s">
        <v>49</v>
      </c>
      <c r="L31" s="196" t="s">
        <v>48</v>
      </c>
      <c r="M31" s="196" t="s">
        <v>138</v>
      </c>
      <c r="N31" s="195">
        <v>244</v>
      </c>
      <c r="O31" s="197">
        <f>O34</f>
        <v>0</v>
      </c>
      <c r="P31" s="197">
        <f t="shared" si="2"/>
        <v>0</v>
      </c>
      <c r="Q31" s="197">
        <f t="shared" si="2"/>
        <v>0</v>
      </c>
      <c r="R31" s="95">
        <v>0</v>
      </c>
      <c r="S31" s="95">
        <v>0</v>
      </c>
    </row>
    <row r="32" spans="3:19" ht="29.25" customHeight="1">
      <c r="C32" s="231"/>
      <c r="D32" s="231"/>
      <c r="E32" s="231"/>
      <c r="F32" s="231"/>
      <c r="G32" s="231"/>
      <c r="H32" s="234"/>
      <c r="I32" s="227"/>
      <c r="J32" s="195">
        <v>935</v>
      </c>
      <c r="K32" s="196" t="s">
        <v>49</v>
      </c>
      <c r="L32" s="196" t="s">
        <v>48</v>
      </c>
      <c r="M32" s="198" t="s">
        <v>209</v>
      </c>
      <c r="N32" s="199">
        <v>244</v>
      </c>
      <c r="O32" s="197">
        <f>O35</f>
        <v>128</v>
      </c>
      <c r="P32" s="197">
        <f t="shared" si="2"/>
        <v>466.9</v>
      </c>
      <c r="Q32" s="197">
        <f t="shared" si="2"/>
        <v>0</v>
      </c>
      <c r="R32" s="95">
        <v>0</v>
      </c>
      <c r="S32" s="95">
        <f t="shared" si="0"/>
        <v>0</v>
      </c>
    </row>
    <row r="33" spans="3:19" ht="24" customHeight="1">
      <c r="C33" s="218" t="s">
        <v>44</v>
      </c>
      <c r="D33" s="218"/>
      <c r="E33" s="218" t="s">
        <v>49</v>
      </c>
      <c r="F33" s="220" t="s">
        <v>132</v>
      </c>
      <c r="G33" s="220"/>
      <c r="H33" s="221" t="s">
        <v>136</v>
      </c>
      <c r="I33" s="223" t="s">
        <v>180</v>
      </c>
      <c r="J33" s="134">
        <v>935</v>
      </c>
      <c r="K33" s="184" t="s">
        <v>49</v>
      </c>
      <c r="L33" s="135" t="s">
        <v>48</v>
      </c>
      <c r="M33" s="185" t="s">
        <v>208</v>
      </c>
      <c r="N33" s="186">
        <v>244</v>
      </c>
      <c r="O33" s="192">
        <v>200</v>
      </c>
      <c r="P33" s="136">
        <v>155.052</v>
      </c>
      <c r="Q33" s="136">
        <v>0</v>
      </c>
      <c r="R33" s="137">
        <v>0</v>
      </c>
      <c r="S33" s="137">
        <f t="shared" si="0"/>
        <v>0</v>
      </c>
    </row>
    <row r="34" spans="3:19" s="139" customFormat="1" ht="20.25" customHeight="1">
      <c r="C34" s="219"/>
      <c r="D34" s="219"/>
      <c r="E34" s="219"/>
      <c r="F34" s="219"/>
      <c r="G34" s="219"/>
      <c r="H34" s="222"/>
      <c r="I34" s="222"/>
      <c r="J34" s="134">
        <v>935</v>
      </c>
      <c r="K34" s="184" t="s">
        <v>49</v>
      </c>
      <c r="L34" s="135" t="s">
        <v>48</v>
      </c>
      <c r="M34" s="135" t="s">
        <v>138</v>
      </c>
      <c r="N34" s="134">
        <v>244</v>
      </c>
      <c r="O34" s="192">
        <v>0</v>
      </c>
      <c r="P34" s="136">
        <v>0</v>
      </c>
      <c r="Q34" s="137">
        <v>0</v>
      </c>
      <c r="R34" s="137">
        <v>0</v>
      </c>
      <c r="S34" s="137">
        <v>0</v>
      </c>
    </row>
    <row r="35" spans="3:19" ht="18" customHeight="1">
      <c r="C35" s="228"/>
      <c r="D35" s="228"/>
      <c r="E35" s="228"/>
      <c r="F35" s="228"/>
      <c r="G35" s="228"/>
      <c r="H35" s="224"/>
      <c r="I35" s="224"/>
      <c r="J35" s="134">
        <v>935</v>
      </c>
      <c r="K35" s="184" t="s">
        <v>49</v>
      </c>
      <c r="L35" s="135" t="s">
        <v>48</v>
      </c>
      <c r="M35" s="185" t="s">
        <v>209</v>
      </c>
      <c r="N35" s="186">
        <v>244</v>
      </c>
      <c r="O35" s="193">
        <v>128</v>
      </c>
      <c r="P35" s="136">
        <v>466.9</v>
      </c>
      <c r="Q35" s="137">
        <v>0</v>
      </c>
      <c r="R35" s="137">
        <v>0</v>
      </c>
      <c r="S35" s="137">
        <f t="shared" si="0"/>
        <v>0</v>
      </c>
    </row>
  </sheetData>
  <sheetProtection/>
  <mergeCells count="54">
    <mergeCell ref="H24:H25"/>
    <mergeCell ref="C7:C15"/>
    <mergeCell ref="D7:D15"/>
    <mergeCell ref="E7:E15"/>
    <mergeCell ref="F7:F15"/>
    <mergeCell ref="N5:N6"/>
    <mergeCell ref="L5:L6"/>
    <mergeCell ref="G7:G15"/>
    <mergeCell ref="H7:H15"/>
    <mergeCell ref="I14:I15"/>
    <mergeCell ref="I8:I13"/>
    <mergeCell ref="S5:S6"/>
    <mergeCell ref="O4:Q4"/>
    <mergeCell ref="M5:M6"/>
    <mergeCell ref="O5:O6"/>
    <mergeCell ref="P5:P6"/>
    <mergeCell ref="Q5:Q6"/>
    <mergeCell ref="R5:R6"/>
    <mergeCell ref="H16:H19"/>
    <mergeCell ref="I18:I19"/>
    <mergeCell ref="C2:S2"/>
    <mergeCell ref="C4:G5"/>
    <mergeCell ref="H4:H6"/>
    <mergeCell ref="I4:I6"/>
    <mergeCell ref="J4:N4"/>
    <mergeCell ref="R4:S4"/>
    <mergeCell ref="J5:J6"/>
    <mergeCell ref="K5:K6"/>
    <mergeCell ref="C22:C23"/>
    <mergeCell ref="D22:D23"/>
    <mergeCell ref="C33:C35"/>
    <mergeCell ref="D33:D35"/>
    <mergeCell ref="E33:E35"/>
    <mergeCell ref="F33:F35"/>
    <mergeCell ref="C24:C25"/>
    <mergeCell ref="D24:D25"/>
    <mergeCell ref="E24:E25"/>
    <mergeCell ref="F24:F25"/>
    <mergeCell ref="C29:C32"/>
    <mergeCell ref="D29:D32"/>
    <mergeCell ref="E29:E32"/>
    <mergeCell ref="F29:F32"/>
    <mergeCell ref="G29:G32"/>
    <mergeCell ref="H29:H32"/>
    <mergeCell ref="E22:E23"/>
    <mergeCell ref="F22:F23"/>
    <mergeCell ref="G22:G23"/>
    <mergeCell ref="H22:H23"/>
    <mergeCell ref="I33:I35"/>
    <mergeCell ref="I22:I23"/>
    <mergeCell ref="I30:I32"/>
    <mergeCell ref="G33:G35"/>
    <mergeCell ref="H33:H35"/>
    <mergeCell ref="G24:G25"/>
  </mergeCells>
  <printOptions/>
  <pageMargins left="0.3937007874015748" right="0" top="0" bottom="0"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rgb="FF00B050"/>
  </sheetPr>
  <dimension ref="A1:S15"/>
  <sheetViews>
    <sheetView zoomScalePageLayoutView="0" workbookViewId="0" topLeftCell="A1">
      <selection activeCell="D3" sqref="D3:D5"/>
    </sheetView>
  </sheetViews>
  <sheetFormatPr defaultColWidth="9.140625" defaultRowHeight="15"/>
  <cols>
    <col min="1" max="1" width="7.00390625" style="0" customWidth="1"/>
    <col min="2" max="2" width="8.57421875" style="0" customWidth="1"/>
    <col min="3" max="3" width="25.7109375" style="0" customWidth="1"/>
    <col min="4" max="4" width="20.00390625" style="0" customWidth="1"/>
    <col min="5" max="5" width="13.57421875" style="0" customWidth="1"/>
    <col min="6" max="6" width="13.00390625" style="0" customWidth="1"/>
    <col min="7" max="7" width="12.00390625" style="0" customWidth="1"/>
    <col min="8" max="8" width="4.7109375" style="0" customWidth="1"/>
    <col min="9" max="9" width="9.57421875" style="0" bestFit="1" customWidth="1"/>
    <col min="10" max="11" width="9.57421875" style="0" customWidth="1"/>
    <col min="12" max="12" width="12.57421875" style="0" bestFit="1" customWidth="1"/>
  </cols>
  <sheetData>
    <row r="1" spans="1:19" ht="15">
      <c r="A1" s="4"/>
      <c r="B1" s="4"/>
      <c r="C1" s="4"/>
      <c r="D1" s="4"/>
      <c r="E1" s="4"/>
      <c r="F1" s="4"/>
      <c r="G1" s="4"/>
      <c r="H1" s="4"/>
      <c r="I1" s="4"/>
      <c r="J1" s="4"/>
      <c r="K1" s="4"/>
      <c r="L1" s="4"/>
      <c r="M1" s="4"/>
      <c r="N1" s="4"/>
      <c r="O1" s="4"/>
      <c r="P1" s="4"/>
      <c r="Q1" s="4"/>
      <c r="R1" s="4"/>
      <c r="S1" s="4"/>
    </row>
    <row r="2" spans="1:19" ht="45.75" customHeight="1">
      <c r="A2" s="258" t="s">
        <v>253</v>
      </c>
      <c r="B2" s="258"/>
      <c r="C2" s="258"/>
      <c r="D2" s="258"/>
      <c r="E2" s="258"/>
      <c r="F2" s="258"/>
      <c r="G2" s="258"/>
      <c r="H2" s="6"/>
      <c r="I2" s="6"/>
      <c r="J2" s="6"/>
      <c r="K2" s="6"/>
      <c r="L2" s="6"/>
      <c r="M2" s="6"/>
      <c r="N2" s="6"/>
      <c r="O2" s="6"/>
      <c r="P2" s="6"/>
      <c r="Q2" s="6"/>
      <c r="R2" s="6"/>
      <c r="S2" s="6"/>
    </row>
    <row r="3" spans="1:19" ht="15">
      <c r="A3" s="259" t="s">
        <v>0</v>
      </c>
      <c r="B3" s="259"/>
      <c r="C3" s="245" t="s">
        <v>12</v>
      </c>
      <c r="D3" s="245" t="s">
        <v>13</v>
      </c>
      <c r="E3" s="245" t="s">
        <v>14</v>
      </c>
      <c r="F3" s="245"/>
      <c r="G3" s="245" t="s">
        <v>15</v>
      </c>
      <c r="H3" s="5"/>
      <c r="I3" s="4"/>
      <c r="J3" s="4"/>
      <c r="K3" s="4"/>
      <c r="L3" s="4"/>
      <c r="M3" s="4"/>
      <c r="N3" s="4"/>
      <c r="O3" s="4"/>
      <c r="P3" s="4"/>
      <c r="Q3" s="4"/>
      <c r="R3" s="4"/>
      <c r="S3" s="4"/>
    </row>
    <row r="4" spans="1:19" ht="37.5" customHeight="1">
      <c r="A4" s="259"/>
      <c r="B4" s="259"/>
      <c r="C4" s="245"/>
      <c r="D4" s="245"/>
      <c r="E4" s="245" t="s">
        <v>16</v>
      </c>
      <c r="F4" s="245" t="s">
        <v>17</v>
      </c>
      <c r="G4" s="245"/>
      <c r="H4" s="5"/>
      <c r="I4" s="4"/>
      <c r="J4" s="4"/>
      <c r="K4" s="4"/>
      <c r="L4" s="4"/>
      <c r="M4" s="4"/>
      <c r="N4" s="4"/>
      <c r="O4" s="4"/>
      <c r="P4" s="4"/>
      <c r="Q4" s="4"/>
      <c r="R4" s="4"/>
      <c r="S4" s="4"/>
    </row>
    <row r="5" spans="1:19" ht="15">
      <c r="A5" s="3" t="s">
        <v>8</v>
      </c>
      <c r="B5" s="3" t="s">
        <v>9</v>
      </c>
      <c r="C5" s="245"/>
      <c r="D5" s="245"/>
      <c r="E5" s="245"/>
      <c r="F5" s="245"/>
      <c r="G5" s="245"/>
      <c r="H5" s="5"/>
      <c r="I5" s="4"/>
      <c r="J5" s="4"/>
      <c r="K5" s="4"/>
      <c r="L5" s="4"/>
      <c r="M5" s="4"/>
      <c r="N5" s="4"/>
      <c r="O5" s="4"/>
      <c r="P5" s="4"/>
      <c r="Q5" s="4"/>
      <c r="R5" s="4"/>
      <c r="S5" s="4"/>
    </row>
    <row r="6" spans="1:19" ht="15">
      <c r="A6" s="255" t="s">
        <v>44</v>
      </c>
      <c r="B6" s="256"/>
      <c r="C6" s="257" t="s">
        <v>254</v>
      </c>
      <c r="D6" s="201" t="s">
        <v>18</v>
      </c>
      <c r="E6" s="202">
        <f>E7+E14</f>
        <v>6902.16</v>
      </c>
      <c r="F6" s="202">
        <v>5840.608</v>
      </c>
      <c r="G6" s="72">
        <f>(F6/E6)*100</f>
        <v>84.62000301354938</v>
      </c>
      <c r="H6" s="5"/>
      <c r="I6" s="4"/>
      <c r="J6" s="4"/>
      <c r="K6" s="4"/>
      <c r="L6" s="4"/>
      <c r="M6" s="4"/>
      <c r="N6" s="4"/>
      <c r="O6" s="4"/>
      <c r="P6" s="4"/>
      <c r="Q6" s="4"/>
      <c r="R6" s="4"/>
      <c r="S6" s="4"/>
    </row>
    <row r="7" spans="1:19" ht="24">
      <c r="A7" s="255"/>
      <c r="B7" s="256"/>
      <c r="C7" s="257"/>
      <c r="D7" s="203" t="s">
        <v>19</v>
      </c>
      <c r="E7" s="202">
        <v>1061.552</v>
      </c>
      <c r="F7" s="202">
        <f>'форма 1'!Q7</f>
        <v>0</v>
      </c>
      <c r="G7" s="72">
        <f>(F7/E7)*100</f>
        <v>0</v>
      </c>
      <c r="H7" s="5"/>
      <c r="I7" s="4"/>
      <c r="J7" s="4"/>
      <c r="K7" s="4"/>
      <c r="L7" s="4"/>
      <c r="M7" s="4"/>
      <c r="N7" s="4"/>
      <c r="O7" s="4"/>
      <c r="P7" s="4"/>
      <c r="Q7" s="4"/>
      <c r="R7" s="4"/>
      <c r="S7" s="4"/>
    </row>
    <row r="8" spans="1:19" ht="15">
      <c r="A8" s="255"/>
      <c r="B8" s="256"/>
      <c r="C8" s="257"/>
      <c r="D8" s="204" t="s">
        <v>20</v>
      </c>
      <c r="E8" s="202"/>
      <c r="F8" s="202"/>
      <c r="G8" s="72"/>
      <c r="H8" s="5"/>
      <c r="I8" s="4"/>
      <c r="J8" s="4"/>
      <c r="K8" s="4"/>
      <c r="L8" s="44"/>
      <c r="M8" s="4"/>
      <c r="N8" s="4"/>
      <c r="O8" s="4"/>
      <c r="P8" s="4"/>
      <c r="Q8" s="4"/>
      <c r="R8" s="4"/>
      <c r="S8" s="4"/>
    </row>
    <row r="9" spans="1:19" ht="36">
      <c r="A9" s="255"/>
      <c r="B9" s="256"/>
      <c r="C9" s="257"/>
      <c r="D9" s="203" t="s">
        <v>21</v>
      </c>
      <c r="E9" s="202">
        <v>899</v>
      </c>
      <c r="F9" s="202">
        <v>0</v>
      </c>
      <c r="G9" s="72">
        <f>(F9/E9)*100</f>
        <v>0</v>
      </c>
      <c r="H9" s="5"/>
      <c r="I9" s="44"/>
      <c r="J9" s="44"/>
      <c r="K9" s="44"/>
      <c r="L9" s="35">
        <f>79260-76546.13+6+4400.44</f>
        <v>7120.309999999995</v>
      </c>
      <c r="M9" s="4"/>
      <c r="N9" s="4"/>
      <c r="O9" s="4"/>
      <c r="P9" s="4"/>
      <c r="Q9" s="4"/>
      <c r="R9" s="4"/>
      <c r="S9" s="4"/>
    </row>
    <row r="10" spans="1:19" ht="24">
      <c r="A10" s="255"/>
      <c r="B10" s="256"/>
      <c r="C10" s="257"/>
      <c r="D10" s="203" t="s">
        <v>22</v>
      </c>
      <c r="E10" s="202">
        <v>162.552</v>
      </c>
      <c r="F10" s="202">
        <v>0</v>
      </c>
      <c r="G10" s="72">
        <f>(F10/E10)*100</f>
        <v>0</v>
      </c>
      <c r="H10" s="5"/>
      <c r="I10" s="4"/>
      <c r="J10" s="4"/>
      <c r="K10" s="4"/>
      <c r="L10" s="44">
        <f>250000+166124.79+2600</f>
        <v>418724.79000000004</v>
      </c>
      <c r="M10" s="4" t="s">
        <v>181</v>
      </c>
      <c r="N10" s="4"/>
      <c r="O10" s="4"/>
      <c r="P10" s="4"/>
      <c r="Q10" s="4"/>
      <c r="R10" s="4"/>
      <c r="S10" s="4"/>
    </row>
    <row r="11" spans="1:19" ht="24">
      <c r="A11" s="255"/>
      <c r="B11" s="256"/>
      <c r="C11" s="257"/>
      <c r="D11" s="203" t="s">
        <v>23</v>
      </c>
      <c r="E11" s="202">
        <v>0</v>
      </c>
      <c r="F11" s="202">
        <v>0</v>
      </c>
      <c r="G11" s="72">
        <v>0</v>
      </c>
      <c r="H11" s="5"/>
      <c r="I11" s="4"/>
      <c r="J11" s="4"/>
      <c r="K11" s="4"/>
      <c r="L11" s="44">
        <f>664499.16+38558.04</f>
        <v>703057.2000000001</v>
      </c>
      <c r="M11" s="4" t="s">
        <v>182</v>
      </c>
      <c r="N11" s="4"/>
      <c r="O11" s="4"/>
      <c r="P11" s="4"/>
      <c r="Q11" s="4"/>
      <c r="R11" s="4"/>
      <c r="S11" s="4"/>
    </row>
    <row r="12" spans="1:19" ht="60">
      <c r="A12" s="255"/>
      <c r="B12" s="256"/>
      <c r="C12" s="257"/>
      <c r="D12" s="203" t="s">
        <v>24</v>
      </c>
      <c r="E12" s="202">
        <v>0</v>
      </c>
      <c r="F12" s="202">
        <v>0</v>
      </c>
      <c r="G12" s="72">
        <v>0</v>
      </c>
      <c r="H12" s="5"/>
      <c r="I12" s="4"/>
      <c r="J12" s="4"/>
      <c r="K12" s="4"/>
      <c r="L12" s="44">
        <f>18350705-18350697.7</f>
        <v>7.300000000745058</v>
      </c>
      <c r="M12" s="4"/>
      <c r="N12" s="4"/>
      <c r="O12" s="4"/>
      <c r="P12" s="4"/>
      <c r="Q12" s="4"/>
      <c r="R12" s="4"/>
      <c r="S12" s="4"/>
    </row>
    <row r="13" spans="1:19" ht="48">
      <c r="A13" s="255"/>
      <c r="B13" s="256"/>
      <c r="C13" s="257"/>
      <c r="D13" s="203" t="s">
        <v>25</v>
      </c>
      <c r="E13" s="202">
        <v>0</v>
      </c>
      <c r="F13" s="202">
        <v>0</v>
      </c>
      <c r="G13" s="72">
        <v>0</v>
      </c>
      <c r="H13" s="5"/>
      <c r="I13" s="4"/>
      <c r="J13" s="4"/>
      <c r="K13" s="4"/>
      <c r="L13" s="4"/>
      <c r="M13" s="4"/>
      <c r="N13" s="4"/>
      <c r="O13" s="4"/>
      <c r="P13" s="4"/>
      <c r="Q13" s="4"/>
      <c r="R13" s="4"/>
      <c r="S13" s="4"/>
    </row>
    <row r="14" spans="1:19" ht="15">
      <c r="A14" s="255"/>
      <c r="B14" s="256"/>
      <c r="C14" s="257"/>
      <c r="D14" s="203" t="s">
        <v>130</v>
      </c>
      <c r="E14" s="202">
        <v>5840.608</v>
      </c>
      <c r="F14" s="202">
        <v>5840.608</v>
      </c>
      <c r="G14" s="72">
        <v>0</v>
      </c>
      <c r="H14" s="5"/>
      <c r="I14" s="4"/>
      <c r="J14" s="4"/>
      <c r="K14" s="4"/>
      <c r="L14" s="4"/>
      <c r="M14" s="4"/>
      <c r="N14" s="4"/>
      <c r="O14" s="4"/>
      <c r="P14" s="4"/>
      <c r="Q14" s="4"/>
      <c r="R14" s="4"/>
      <c r="S14" s="4"/>
    </row>
    <row r="15" spans="1:7" ht="30.75" customHeight="1">
      <c r="A15" s="254" t="s">
        <v>140</v>
      </c>
      <c r="B15" s="254"/>
      <c r="C15" s="254"/>
      <c r="D15" s="254"/>
      <c r="E15" s="254"/>
      <c r="F15" s="254"/>
      <c r="G15" s="254"/>
    </row>
  </sheetData>
  <sheetProtection/>
  <mergeCells count="12">
    <mergeCell ref="E4:E5"/>
    <mergeCell ref="F4:F5"/>
    <mergeCell ref="A15:G15"/>
    <mergeCell ref="A6:A14"/>
    <mergeCell ref="B6:B14"/>
    <mergeCell ref="C6:C14"/>
    <mergeCell ref="A2:G2"/>
    <mergeCell ref="A3:B4"/>
    <mergeCell ref="C3:C5"/>
    <mergeCell ref="D3:D5"/>
    <mergeCell ref="E3:F3"/>
    <mergeCell ref="G3:G5"/>
  </mergeCells>
  <hyperlinks>
    <hyperlink ref="A2" r:id="rId1" display="consultantplus://offline/ref=81C534AC1618B38338B7138DDEB14344F59B417381706259B468524054C32ECBB30FCA5546109B5D4A4FB16DK3O"/>
  </hyperlinks>
  <printOptions horizontalCentered="1"/>
  <pageMargins left="0.7874015748031497" right="0" top="0" bottom="0" header="0" footer="0"/>
  <pageSetup horizontalDpi="600" verticalDpi="600" orientation="landscape" paperSize="9" scale="105" r:id="rId2"/>
</worksheet>
</file>

<file path=xl/worksheets/sheet3.xml><?xml version="1.0" encoding="utf-8"?>
<worksheet xmlns="http://schemas.openxmlformats.org/spreadsheetml/2006/main" xmlns:r="http://schemas.openxmlformats.org/officeDocument/2006/relationships">
  <sheetPr>
    <tabColor rgb="FF00B050"/>
  </sheetPr>
  <dimension ref="A1:L2"/>
  <sheetViews>
    <sheetView zoomScalePageLayoutView="0" workbookViewId="0" topLeftCell="A1">
      <selection activeCell="B30" sqref="B30"/>
    </sheetView>
  </sheetViews>
  <sheetFormatPr defaultColWidth="9.140625" defaultRowHeight="15"/>
  <cols>
    <col min="3" max="3" width="17.00390625" style="0" customWidth="1"/>
    <col min="4" max="4" width="21.8515625" style="0" customWidth="1"/>
    <col min="5" max="5" width="22.28125" style="0" customWidth="1"/>
    <col min="7" max="7" width="15.28125" style="0" customWidth="1"/>
    <col min="8" max="8" width="12.140625" style="0" customWidth="1"/>
    <col min="9" max="9" width="12.421875" style="0" customWidth="1"/>
    <col min="10" max="10" width="12.28125" style="0" customWidth="1"/>
    <col min="11" max="11" width="14.00390625" style="0" hidden="1" customWidth="1"/>
  </cols>
  <sheetData>
    <row r="1" spans="1:12" ht="44.25" customHeight="1">
      <c r="A1" s="261" t="s">
        <v>35</v>
      </c>
      <c r="B1" s="261"/>
      <c r="C1" s="261"/>
      <c r="D1" s="261"/>
      <c r="E1" s="261"/>
      <c r="F1" s="261"/>
      <c r="G1" s="261"/>
      <c r="H1" s="261"/>
      <c r="I1" s="261"/>
      <c r="J1" s="261"/>
      <c r="K1" s="261"/>
      <c r="L1" s="9"/>
    </row>
    <row r="2" spans="1:9" ht="54" customHeight="1">
      <c r="A2" s="260" t="s">
        <v>186</v>
      </c>
      <c r="B2" s="260"/>
      <c r="C2" s="260"/>
      <c r="D2" s="260"/>
      <c r="E2" s="260"/>
      <c r="F2" s="260"/>
      <c r="G2" s="260"/>
      <c r="H2" s="260"/>
      <c r="I2" s="260"/>
    </row>
  </sheetData>
  <sheetProtection/>
  <mergeCells count="2">
    <mergeCell ref="A2:I2"/>
    <mergeCell ref="A1:K1"/>
  </mergeCells>
  <hyperlinks>
    <hyperlink ref="A1" r:id="rId1" display="consultantplus://offline/ref=81C534AC1618B38338B7138DDEB14344F59B417381706259B468524054C32ECBB30FCA5546109B5D4A4FB36DK0O"/>
  </hyperlinks>
  <printOptions/>
  <pageMargins left="1.299212598425197" right="0.7086614173228347" top="0.7480314960629921" bottom="0.7480314960629921" header="0.31496062992125984" footer="0.31496062992125984"/>
  <pageSetup horizontalDpi="600" verticalDpi="600" orientation="landscape" paperSize="9" scale="80" r:id="rId2"/>
</worksheet>
</file>

<file path=xl/worksheets/sheet4.xml><?xml version="1.0" encoding="utf-8"?>
<worksheet xmlns="http://schemas.openxmlformats.org/spreadsheetml/2006/main" xmlns:r="http://schemas.openxmlformats.org/officeDocument/2006/relationships">
  <sheetPr>
    <tabColor rgb="FF00B050"/>
  </sheetPr>
  <dimension ref="A1:Q40"/>
  <sheetViews>
    <sheetView view="pageBreakPreview" zoomScale="75" zoomScaleNormal="85" zoomScaleSheetLayoutView="75" zoomScalePageLayoutView="0" workbookViewId="0" topLeftCell="A34">
      <selection activeCell="L15" sqref="L15"/>
    </sheetView>
  </sheetViews>
  <sheetFormatPr defaultColWidth="9.140625" defaultRowHeight="15"/>
  <cols>
    <col min="1" max="1" width="8.421875" style="21" customWidth="1"/>
    <col min="2" max="2" width="8.421875" style="0" customWidth="1"/>
    <col min="5" max="5" width="31.421875" style="0" customWidth="1"/>
    <col min="6" max="6" width="27.140625" style="0" customWidth="1"/>
    <col min="7" max="7" width="16.421875" style="17" customWidth="1"/>
    <col min="8" max="8" width="15.7109375" style="0" customWidth="1"/>
    <col min="9" max="9" width="31.7109375" style="0" customWidth="1"/>
    <col min="10" max="10" width="39.28125" style="33" customWidth="1"/>
    <col min="11" max="11" width="16.8515625" style="33" customWidth="1"/>
  </cols>
  <sheetData>
    <row r="1" spans="1:11" ht="15">
      <c r="A1" s="26"/>
      <c r="B1" s="4"/>
      <c r="C1" s="4"/>
      <c r="D1" s="4"/>
      <c r="E1" s="4"/>
      <c r="F1" s="4"/>
      <c r="G1" s="27"/>
      <c r="H1" s="4"/>
      <c r="I1" s="4"/>
      <c r="J1" s="31"/>
      <c r="K1" s="31"/>
    </row>
    <row r="2" spans="1:17" ht="39" customHeight="1">
      <c r="A2" s="271" t="s">
        <v>26</v>
      </c>
      <c r="B2" s="271"/>
      <c r="C2" s="271"/>
      <c r="D2" s="271"/>
      <c r="E2" s="271"/>
      <c r="F2" s="271"/>
      <c r="G2" s="271"/>
      <c r="H2" s="271"/>
      <c r="I2" s="271"/>
      <c r="J2" s="271"/>
      <c r="K2" s="271"/>
      <c r="L2" s="4"/>
      <c r="M2" s="4"/>
      <c r="N2" s="4"/>
      <c r="O2" s="4"/>
      <c r="P2" s="4"/>
      <c r="Q2" s="4"/>
    </row>
    <row r="3" spans="1:17" ht="15.75">
      <c r="A3" s="20"/>
      <c r="B3" s="7"/>
      <c r="C3" s="8"/>
      <c r="D3" s="8"/>
      <c r="E3" s="8"/>
      <c r="F3" s="8"/>
      <c r="G3" s="16"/>
      <c r="H3" s="8"/>
      <c r="I3" s="8"/>
      <c r="J3" s="32"/>
      <c r="K3" s="32"/>
      <c r="L3" s="4"/>
      <c r="M3" s="4"/>
      <c r="N3" s="4"/>
      <c r="O3" s="4"/>
      <c r="P3" s="4"/>
      <c r="Q3" s="4"/>
    </row>
    <row r="4" spans="1:17" ht="42" customHeight="1">
      <c r="A4" s="272" t="s">
        <v>27</v>
      </c>
      <c r="B4" s="273"/>
      <c r="C4" s="273"/>
      <c r="D4" s="274"/>
      <c r="E4" s="275" t="s">
        <v>28</v>
      </c>
      <c r="F4" s="275" t="s">
        <v>29</v>
      </c>
      <c r="G4" s="275" t="s">
        <v>30</v>
      </c>
      <c r="H4" s="275" t="s">
        <v>31</v>
      </c>
      <c r="I4" s="275" t="s">
        <v>32</v>
      </c>
      <c r="J4" s="269" t="s">
        <v>33</v>
      </c>
      <c r="K4" s="269" t="s">
        <v>34</v>
      </c>
      <c r="L4" s="4"/>
      <c r="M4" s="4"/>
      <c r="N4" s="4"/>
      <c r="O4" s="4"/>
      <c r="P4" s="4"/>
      <c r="Q4" s="4"/>
    </row>
    <row r="5" spans="1:17" ht="30.75" customHeight="1">
      <c r="A5" s="2" t="s">
        <v>8</v>
      </c>
      <c r="B5" s="2" t="s">
        <v>9</v>
      </c>
      <c r="C5" s="2" t="s">
        <v>10</v>
      </c>
      <c r="D5" s="2" t="s">
        <v>11</v>
      </c>
      <c r="E5" s="276"/>
      <c r="F5" s="276"/>
      <c r="G5" s="276"/>
      <c r="H5" s="276"/>
      <c r="I5" s="276"/>
      <c r="J5" s="270"/>
      <c r="K5" s="270"/>
      <c r="L5" s="4"/>
      <c r="M5" s="4"/>
      <c r="N5" s="4"/>
      <c r="O5" s="4"/>
      <c r="P5" s="4"/>
      <c r="Q5" s="4"/>
    </row>
    <row r="6" spans="1:17" ht="15">
      <c r="A6" s="106" t="s">
        <v>44</v>
      </c>
      <c r="B6" s="106"/>
      <c r="C6" s="106" t="s">
        <v>45</v>
      </c>
      <c r="D6" s="106"/>
      <c r="E6" s="107" t="s">
        <v>46</v>
      </c>
      <c r="F6" s="107"/>
      <c r="G6" s="108"/>
      <c r="H6" s="107"/>
      <c r="I6" s="107"/>
      <c r="J6" s="107"/>
      <c r="K6" s="107"/>
      <c r="L6" s="4"/>
      <c r="M6" s="4"/>
      <c r="N6" s="4"/>
      <c r="O6" s="4"/>
      <c r="P6" s="4"/>
      <c r="Q6" s="4"/>
    </row>
    <row r="7" spans="1:17" ht="120.75" customHeight="1">
      <c r="A7" s="36" t="s">
        <v>44</v>
      </c>
      <c r="B7" s="36"/>
      <c r="C7" s="36" t="s">
        <v>45</v>
      </c>
      <c r="D7" s="36">
        <v>1</v>
      </c>
      <c r="E7" s="69" t="s">
        <v>152</v>
      </c>
      <c r="F7" s="69" t="s">
        <v>97</v>
      </c>
      <c r="G7" s="38" t="s">
        <v>259</v>
      </c>
      <c r="H7" s="38" t="s">
        <v>260</v>
      </c>
      <c r="I7" s="69" t="s">
        <v>98</v>
      </c>
      <c r="J7" s="140" t="s">
        <v>213</v>
      </c>
      <c r="K7" s="104" t="s">
        <v>129</v>
      </c>
      <c r="L7" s="4"/>
      <c r="M7" s="4"/>
      <c r="N7" s="4"/>
      <c r="O7" s="4"/>
      <c r="P7" s="4"/>
      <c r="Q7" s="4"/>
    </row>
    <row r="8" spans="1:17" ht="123" customHeight="1">
      <c r="A8" s="36" t="s">
        <v>44</v>
      </c>
      <c r="B8" s="36"/>
      <c r="C8" s="36" t="s">
        <v>45</v>
      </c>
      <c r="D8" s="36">
        <v>2</v>
      </c>
      <c r="E8" s="69" t="s">
        <v>99</v>
      </c>
      <c r="F8" s="69" t="s">
        <v>97</v>
      </c>
      <c r="G8" s="38" t="s">
        <v>259</v>
      </c>
      <c r="H8" s="38" t="s">
        <v>260</v>
      </c>
      <c r="I8" s="69" t="s">
        <v>100</v>
      </c>
      <c r="J8" s="141" t="s">
        <v>227</v>
      </c>
      <c r="K8" s="104" t="s">
        <v>129</v>
      </c>
      <c r="L8" s="4"/>
      <c r="M8" s="4"/>
      <c r="N8" s="4"/>
      <c r="O8" s="4"/>
      <c r="P8" s="4"/>
      <c r="Q8" s="4"/>
    </row>
    <row r="9" spans="1:17" ht="130.5" customHeight="1">
      <c r="A9" s="36" t="s">
        <v>44</v>
      </c>
      <c r="B9" s="36"/>
      <c r="C9" s="36" t="s">
        <v>45</v>
      </c>
      <c r="D9" s="36">
        <v>3</v>
      </c>
      <c r="E9" s="69" t="s">
        <v>101</v>
      </c>
      <c r="F9" s="69" t="s">
        <v>97</v>
      </c>
      <c r="G9" s="38" t="s">
        <v>259</v>
      </c>
      <c r="H9" s="38" t="s">
        <v>260</v>
      </c>
      <c r="I9" s="69" t="s">
        <v>102</v>
      </c>
      <c r="J9" s="142" t="s">
        <v>241</v>
      </c>
      <c r="K9" s="104" t="s">
        <v>125</v>
      </c>
      <c r="L9" s="4"/>
      <c r="M9" s="4"/>
      <c r="N9" s="4"/>
      <c r="O9" s="4"/>
      <c r="P9" s="4"/>
      <c r="Q9" s="4"/>
    </row>
    <row r="10" spans="1:17" ht="137.25" customHeight="1">
      <c r="A10" s="36" t="s">
        <v>44</v>
      </c>
      <c r="B10" s="36"/>
      <c r="C10" s="36" t="s">
        <v>45</v>
      </c>
      <c r="D10" s="36">
        <v>4</v>
      </c>
      <c r="E10" s="69" t="s">
        <v>103</v>
      </c>
      <c r="F10" s="69" t="s">
        <v>97</v>
      </c>
      <c r="G10" s="38" t="s">
        <v>259</v>
      </c>
      <c r="H10" s="38" t="s">
        <v>260</v>
      </c>
      <c r="I10" s="69" t="s">
        <v>104</v>
      </c>
      <c r="J10" s="143" t="s">
        <v>229</v>
      </c>
      <c r="K10" s="69" t="s">
        <v>261</v>
      </c>
      <c r="L10" s="25"/>
      <c r="M10" s="4"/>
      <c r="N10" s="25"/>
      <c r="O10" s="4"/>
      <c r="P10" s="4"/>
      <c r="Q10" s="4"/>
    </row>
    <row r="11" spans="1:17" ht="123" customHeight="1">
      <c r="A11" s="36"/>
      <c r="B11" s="36"/>
      <c r="C11" s="36" t="s">
        <v>45</v>
      </c>
      <c r="D11" s="36" t="s">
        <v>205</v>
      </c>
      <c r="E11" s="55" t="s">
        <v>203</v>
      </c>
      <c r="F11" s="55" t="s">
        <v>97</v>
      </c>
      <c r="G11" s="38" t="s">
        <v>262</v>
      </c>
      <c r="H11" s="38" t="s">
        <v>260</v>
      </c>
      <c r="I11" s="55" t="s">
        <v>204</v>
      </c>
      <c r="J11" s="144" t="s">
        <v>243</v>
      </c>
      <c r="K11" s="69" t="s">
        <v>230</v>
      </c>
      <c r="L11" s="25"/>
      <c r="M11" s="4"/>
      <c r="N11" s="25"/>
      <c r="O11" s="4"/>
      <c r="P11" s="4"/>
      <c r="Q11" s="4"/>
    </row>
    <row r="12" spans="1:17" ht="225.75" customHeight="1">
      <c r="A12" s="36" t="s">
        <v>44</v>
      </c>
      <c r="B12" s="36"/>
      <c r="C12" s="36" t="s">
        <v>45</v>
      </c>
      <c r="D12" s="36">
        <v>7</v>
      </c>
      <c r="E12" s="69" t="s">
        <v>131</v>
      </c>
      <c r="F12" s="69" t="s">
        <v>105</v>
      </c>
      <c r="G12" s="38" t="s">
        <v>262</v>
      </c>
      <c r="H12" s="38" t="s">
        <v>260</v>
      </c>
      <c r="I12" s="69" t="s">
        <v>154</v>
      </c>
      <c r="J12" s="145" t="s">
        <v>263</v>
      </c>
      <c r="K12" s="105"/>
      <c r="L12" s="25"/>
      <c r="M12" s="25"/>
      <c r="N12" s="25"/>
      <c r="O12" s="4"/>
      <c r="P12" s="4"/>
      <c r="Q12" s="4"/>
    </row>
    <row r="13" spans="1:17" ht="38.25">
      <c r="A13" s="106" t="s">
        <v>44</v>
      </c>
      <c r="B13" s="106"/>
      <c r="C13" s="106" t="s">
        <v>50</v>
      </c>
      <c r="D13" s="106"/>
      <c r="E13" s="107" t="s">
        <v>127</v>
      </c>
      <c r="F13" s="107"/>
      <c r="G13" s="108"/>
      <c r="H13" s="108"/>
      <c r="I13" s="107"/>
      <c r="J13" s="107"/>
      <c r="K13" s="107"/>
      <c r="L13" s="25"/>
      <c r="M13" s="4"/>
      <c r="N13" s="4"/>
      <c r="O13" s="4"/>
      <c r="P13" s="4"/>
      <c r="Q13" s="4"/>
    </row>
    <row r="14" spans="1:17" ht="92.25" customHeight="1">
      <c r="A14" s="36" t="s">
        <v>44</v>
      </c>
      <c r="B14" s="36"/>
      <c r="C14" s="36" t="s">
        <v>50</v>
      </c>
      <c r="D14" s="56">
        <v>2</v>
      </c>
      <c r="E14" s="55" t="s">
        <v>198</v>
      </c>
      <c r="F14" s="55" t="s">
        <v>199</v>
      </c>
      <c r="G14" s="38" t="s">
        <v>262</v>
      </c>
      <c r="H14" s="38" t="s">
        <v>260</v>
      </c>
      <c r="I14" s="55" t="s">
        <v>200</v>
      </c>
      <c r="J14" s="262" t="s">
        <v>267</v>
      </c>
      <c r="K14" s="265" t="s">
        <v>244</v>
      </c>
      <c r="L14" s="25"/>
      <c r="M14" s="4"/>
      <c r="N14" s="4"/>
      <c r="O14" s="4"/>
      <c r="P14" s="4"/>
      <c r="Q14" s="4"/>
    </row>
    <row r="15" spans="1:17" ht="102.75" customHeight="1">
      <c r="A15" s="36" t="s">
        <v>44</v>
      </c>
      <c r="B15" s="36"/>
      <c r="C15" s="36" t="s">
        <v>50</v>
      </c>
      <c r="D15" s="56">
        <v>3</v>
      </c>
      <c r="E15" s="55" t="s">
        <v>201</v>
      </c>
      <c r="F15" s="55" t="s">
        <v>199</v>
      </c>
      <c r="G15" s="38" t="s">
        <v>262</v>
      </c>
      <c r="H15" s="38" t="s">
        <v>260</v>
      </c>
      <c r="I15" s="55" t="s">
        <v>202</v>
      </c>
      <c r="J15" s="263"/>
      <c r="K15" s="266"/>
      <c r="L15" s="25"/>
      <c r="M15" s="4"/>
      <c r="N15" s="4"/>
      <c r="O15" s="4"/>
      <c r="P15" s="4"/>
      <c r="Q15" s="4"/>
    </row>
    <row r="16" spans="1:17" ht="114.75" customHeight="1">
      <c r="A16" s="36" t="s">
        <v>44</v>
      </c>
      <c r="B16" s="36"/>
      <c r="C16" s="36" t="s">
        <v>50</v>
      </c>
      <c r="D16" s="36">
        <v>4</v>
      </c>
      <c r="E16" s="37" t="s">
        <v>106</v>
      </c>
      <c r="F16" s="37" t="s">
        <v>123</v>
      </c>
      <c r="G16" s="38" t="s">
        <v>262</v>
      </c>
      <c r="H16" s="38" t="s">
        <v>260</v>
      </c>
      <c r="I16" s="37" t="s">
        <v>107</v>
      </c>
      <c r="J16" s="263"/>
      <c r="K16" s="266"/>
      <c r="L16" s="25"/>
      <c r="M16" s="4"/>
      <c r="N16" s="25"/>
      <c r="O16" s="4"/>
      <c r="P16" s="4"/>
      <c r="Q16" s="4"/>
    </row>
    <row r="17" spans="1:17" ht="114.75" customHeight="1">
      <c r="A17" s="73" t="s">
        <v>44</v>
      </c>
      <c r="B17" s="73"/>
      <c r="C17" s="73" t="s">
        <v>50</v>
      </c>
      <c r="D17" s="158">
        <v>11</v>
      </c>
      <c r="E17" s="145" t="s">
        <v>237</v>
      </c>
      <c r="F17" s="156" t="s">
        <v>199</v>
      </c>
      <c r="G17" s="38" t="s">
        <v>262</v>
      </c>
      <c r="H17" s="38" t="s">
        <v>260</v>
      </c>
      <c r="I17" s="156" t="s">
        <v>238</v>
      </c>
      <c r="J17" s="263"/>
      <c r="K17" s="266"/>
      <c r="L17" s="25"/>
      <c r="M17" s="4"/>
      <c r="N17" s="25"/>
      <c r="O17" s="4"/>
      <c r="P17" s="4"/>
      <c r="Q17" s="4"/>
    </row>
    <row r="18" spans="1:14" ht="96.75" customHeight="1">
      <c r="A18" s="36" t="s">
        <v>44</v>
      </c>
      <c r="B18" s="36"/>
      <c r="C18" s="36" t="s">
        <v>50</v>
      </c>
      <c r="D18" s="36" t="s">
        <v>51</v>
      </c>
      <c r="E18" s="37" t="s">
        <v>141</v>
      </c>
      <c r="F18" s="37" t="s">
        <v>124</v>
      </c>
      <c r="G18" s="38" t="s">
        <v>262</v>
      </c>
      <c r="H18" s="38" t="s">
        <v>260</v>
      </c>
      <c r="I18" s="37" t="s">
        <v>142</v>
      </c>
      <c r="J18" s="263"/>
      <c r="K18" s="266"/>
      <c r="L18" s="25"/>
      <c r="N18" s="25"/>
    </row>
    <row r="19" spans="1:14" ht="138" customHeight="1">
      <c r="A19" s="36" t="s">
        <v>44</v>
      </c>
      <c r="B19" s="36"/>
      <c r="C19" s="36" t="s">
        <v>50</v>
      </c>
      <c r="D19" s="36" t="s">
        <v>236</v>
      </c>
      <c r="E19" s="74" t="s">
        <v>239</v>
      </c>
      <c r="F19" s="74" t="s">
        <v>124</v>
      </c>
      <c r="G19" s="38" t="s">
        <v>262</v>
      </c>
      <c r="H19" s="38" t="s">
        <v>260</v>
      </c>
      <c r="I19" s="74" t="s">
        <v>240</v>
      </c>
      <c r="J19" s="264"/>
      <c r="K19" s="267"/>
      <c r="L19" s="25"/>
      <c r="N19" s="25"/>
    </row>
    <row r="20" spans="1:14" ht="96.75" customHeight="1">
      <c r="A20" s="150" t="s">
        <v>44</v>
      </c>
      <c r="B20" s="150"/>
      <c r="C20" s="150" t="s">
        <v>48</v>
      </c>
      <c r="D20" s="150"/>
      <c r="E20" s="151" t="s">
        <v>108</v>
      </c>
      <c r="F20" s="152"/>
      <c r="G20" s="153"/>
      <c r="H20" s="153"/>
      <c r="I20" s="152"/>
      <c r="J20" s="154"/>
      <c r="K20" s="155"/>
      <c r="L20" s="25"/>
      <c r="N20" s="25"/>
    </row>
    <row r="21" spans="1:14" ht="96.75" customHeight="1">
      <c r="A21" s="36" t="s">
        <v>44</v>
      </c>
      <c r="B21" s="36"/>
      <c r="C21" s="36" t="s">
        <v>48</v>
      </c>
      <c r="D21" s="148">
        <v>9</v>
      </c>
      <c r="E21" s="145" t="s">
        <v>233</v>
      </c>
      <c r="F21" s="37" t="s">
        <v>97</v>
      </c>
      <c r="G21" s="38" t="s">
        <v>221</v>
      </c>
      <c r="H21" s="38" t="s">
        <v>220</v>
      </c>
      <c r="I21" s="145" t="s">
        <v>235</v>
      </c>
      <c r="J21" s="147" t="s">
        <v>234</v>
      </c>
      <c r="K21" s="149" t="s">
        <v>178</v>
      </c>
      <c r="L21" s="25"/>
      <c r="N21" s="25"/>
    </row>
    <row r="22" spans="1:11" ht="63.75">
      <c r="A22" s="106" t="s">
        <v>44</v>
      </c>
      <c r="B22" s="106"/>
      <c r="C22" s="106" t="s">
        <v>109</v>
      </c>
      <c r="D22" s="106"/>
      <c r="E22" s="107" t="s">
        <v>110</v>
      </c>
      <c r="F22" s="107"/>
      <c r="G22" s="109"/>
      <c r="H22" s="107"/>
      <c r="I22" s="107"/>
      <c r="J22" s="107"/>
      <c r="K22" s="108"/>
    </row>
    <row r="23" spans="1:11" ht="81" customHeight="1">
      <c r="A23" s="36" t="s">
        <v>44</v>
      </c>
      <c r="B23" s="36"/>
      <c r="C23" s="121" t="s">
        <v>109</v>
      </c>
      <c r="D23" s="121" t="s">
        <v>133</v>
      </c>
      <c r="E23" s="74" t="s">
        <v>231</v>
      </c>
      <c r="F23" s="147" t="s">
        <v>144</v>
      </c>
      <c r="G23" s="38" t="s">
        <v>221</v>
      </c>
      <c r="H23" s="146" t="s">
        <v>220</v>
      </c>
      <c r="I23" s="74" t="s">
        <v>232</v>
      </c>
      <c r="J23" s="147" t="s">
        <v>234</v>
      </c>
      <c r="K23" s="149" t="s">
        <v>178</v>
      </c>
    </row>
    <row r="24" spans="1:11" ht="76.5">
      <c r="A24" s="106" t="s">
        <v>44</v>
      </c>
      <c r="B24" s="106"/>
      <c r="C24" s="106" t="s">
        <v>49</v>
      </c>
      <c r="D24" s="106"/>
      <c r="E24" s="107" t="s">
        <v>111</v>
      </c>
      <c r="F24" s="107"/>
      <c r="G24" s="108"/>
      <c r="H24" s="107"/>
      <c r="I24" s="107"/>
      <c r="J24" s="107"/>
      <c r="K24" s="107"/>
    </row>
    <row r="25" spans="1:11" ht="24.75" customHeight="1">
      <c r="A25" s="279" t="s">
        <v>44</v>
      </c>
      <c r="B25" s="279"/>
      <c r="C25" s="279" t="s">
        <v>49</v>
      </c>
      <c r="D25" s="279" t="s">
        <v>132</v>
      </c>
      <c r="E25" s="277" t="s">
        <v>134</v>
      </c>
      <c r="F25" s="277" t="s">
        <v>97</v>
      </c>
      <c r="G25" s="278" t="s">
        <v>222</v>
      </c>
      <c r="H25" s="265" t="s">
        <v>219</v>
      </c>
      <c r="I25" s="277" t="s">
        <v>112</v>
      </c>
      <c r="J25" s="280" t="s">
        <v>264</v>
      </c>
      <c r="K25" s="280" t="s">
        <v>245</v>
      </c>
    </row>
    <row r="26" spans="1:11" ht="156.75" customHeight="1">
      <c r="A26" s="279"/>
      <c r="B26" s="279"/>
      <c r="C26" s="279"/>
      <c r="D26" s="279"/>
      <c r="E26" s="277"/>
      <c r="F26" s="277"/>
      <c r="G26" s="268"/>
      <c r="H26" s="268"/>
      <c r="I26" s="277"/>
      <c r="J26" s="280"/>
      <c r="K26" s="280"/>
    </row>
    <row r="27" spans="1:11" ht="165.75">
      <c r="A27" s="106" t="s">
        <v>44</v>
      </c>
      <c r="B27" s="106"/>
      <c r="C27" s="106" t="s">
        <v>113</v>
      </c>
      <c r="D27" s="106"/>
      <c r="E27" s="107" t="s">
        <v>114</v>
      </c>
      <c r="F27" s="107"/>
      <c r="G27" s="108"/>
      <c r="H27" s="107"/>
      <c r="I27" s="107"/>
      <c r="J27" s="107"/>
      <c r="K27" s="107"/>
    </row>
    <row r="28" spans="1:11" ht="54" customHeight="1">
      <c r="A28" s="36" t="s">
        <v>44</v>
      </c>
      <c r="B28" s="36"/>
      <c r="C28" s="36" t="s">
        <v>113</v>
      </c>
      <c r="D28" s="36">
        <v>1</v>
      </c>
      <c r="E28" s="37" t="s">
        <v>115</v>
      </c>
      <c r="F28" s="37" t="s">
        <v>153</v>
      </c>
      <c r="G28" s="157" t="s">
        <v>265</v>
      </c>
      <c r="H28" s="38" t="s">
        <v>260</v>
      </c>
      <c r="I28" s="277" t="s">
        <v>242</v>
      </c>
      <c r="J28" s="277" t="s">
        <v>266</v>
      </c>
      <c r="K28" s="280"/>
    </row>
    <row r="29" spans="1:11" ht="25.5" customHeight="1">
      <c r="A29" s="279" t="s">
        <v>44</v>
      </c>
      <c r="B29" s="279"/>
      <c r="C29" s="279" t="s">
        <v>113</v>
      </c>
      <c r="D29" s="279">
        <v>2</v>
      </c>
      <c r="E29" s="277" t="s">
        <v>116</v>
      </c>
      <c r="F29" s="277" t="s">
        <v>122</v>
      </c>
      <c r="G29" s="157" t="s">
        <v>265</v>
      </c>
      <c r="H29" s="265" t="s">
        <v>260</v>
      </c>
      <c r="I29" s="277"/>
      <c r="J29" s="277"/>
      <c r="K29" s="280"/>
    </row>
    <row r="30" spans="1:11" ht="41.25" customHeight="1">
      <c r="A30" s="279"/>
      <c r="B30" s="279"/>
      <c r="C30" s="279"/>
      <c r="D30" s="279"/>
      <c r="E30" s="277"/>
      <c r="F30" s="277"/>
      <c r="G30" s="157" t="s">
        <v>265</v>
      </c>
      <c r="H30" s="268"/>
      <c r="I30" s="277"/>
      <c r="J30" s="277"/>
      <c r="K30" s="280"/>
    </row>
    <row r="31" spans="1:11" ht="31.5" customHeight="1">
      <c r="A31" s="279" t="s">
        <v>44</v>
      </c>
      <c r="B31" s="279"/>
      <c r="C31" s="279" t="s">
        <v>113</v>
      </c>
      <c r="D31" s="279">
        <v>3</v>
      </c>
      <c r="E31" s="277" t="s">
        <v>117</v>
      </c>
      <c r="F31" s="277" t="s">
        <v>122</v>
      </c>
      <c r="G31" s="157" t="s">
        <v>265</v>
      </c>
      <c r="H31" s="265" t="s">
        <v>260</v>
      </c>
      <c r="I31" s="277"/>
      <c r="J31" s="277"/>
      <c r="K31" s="280"/>
    </row>
    <row r="32" spans="1:11" ht="36" customHeight="1">
      <c r="A32" s="279"/>
      <c r="B32" s="279"/>
      <c r="C32" s="279"/>
      <c r="D32" s="279"/>
      <c r="E32" s="277"/>
      <c r="F32" s="277"/>
      <c r="G32" s="157" t="s">
        <v>265</v>
      </c>
      <c r="H32" s="268"/>
      <c r="I32" s="277"/>
      <c r="J32" s="277"/>
      <c r="K32" s="280"/>
    </row>
    <row r="33" spans="1:11" ht="37.5" customHeight="1">
      <c r="A33" s="279" t="s">
        <v>44</v>
      </c>
      <c r="B33" s="279"/>
      <c r="C33" s="279" t="s">
        <v>113</v>
      </c>
      <c r="D33" s="279">
        <v>4</v>
      </c>
      <c r="E33" s="277" t="s">
        <v>118</v>
      </c>
      <c r="F33" s="277" t="s">
        <v>122</v>
      </c>
      <c r="G33" s="157" t="s">
        <v>265</v>
      </c>
      <c r="H33" s="265" t="s">
        <v>260</v>
      </c>
      <c r="I33" s="277"/>
      <c r="J33" s="277"/>
      <c r="K33" s="280"/>
    </row>
    <row r="34" spans="1:11" ht="39" customHeight="1">
      <c r="A34" s="279"/>
      <c r="B34" s="279"/>
      <c r="C34" s="279"/>
      <c r="D34" s="279"/>
      <c r="E34" s="277"/>
      <c r="F34" s="277"/>
      <c r="G34" s="157" t="s">
        <v>265</v>
      </c>
      <c r="H34" s="268"/>
      <c r="I34" s="277"/>
      <c r="J34" s="277"/>
      <c r="K34" s="280"/>
    </row>
    <row r="35" spans="1:11" ht="31.5" customHeight="1">
      <c r="A35" s="279" t="s">
        <v>44</v>
      </c>
      <c r="B35" s="279"/>
      <c r="C35" s="279" t="s">
        <v>113</v>
      </c>
      <c r="D35" s="279">
        <v>5</v>
      </c>
      <c r="E35" s="277" t="s">
        <v>119</v>
      </c>
      <c r="F35" s="277" t="s">
        <v>122</v>
      </c>
      <c r="G35" s="157" t="s">
        <v>265</v>
      </c>
      <c r="H35" s="265" t="s">
        <v>260</v>
      </c>
      <c r="I35" s="277"/>
      <c r="J35" s="277"/>
      <c r="K35" s="280"/>
    </row>
    <row r="36" spans="1:11" ht="38.25" customHeight="1">
      <c r="A36" s="279"/>
      <c r="B36" s="279"/>
      <c r="C36" s="279"/>
      <c r="D36" s="279"/>
      <c r="E36" s="277"/>
      <c r="F36" s="277"/>
      <c r="G36" s="157" t="s">
        <v>265</v>
      </c>
      <c r="H36" s="268"/>
      <c r="I36" s="277"/>
      <c r="J36" s="277"/>
      <c r="K36" s="280"/>
    </row>
    <row r="37" spans="1:11" ht="27.75" customHeight="1">
      <c r="A37" s="279" t="s">
        <v>44</v>
      </c>
      <c r="B37" s="279"/>
      <c r="C37" s="279" t="s">
        <v>113</v>
      </c>
      <c r="D37" s="279">
        <v>6</v>
      </c>
      <c r="E37" s="277" t="s">
        <v>120</v>
      </c>
      <c r="F37" s="277" t="s">
        <v>122</v>
      </c>
      <c r="G37" s="157" t="s">
        <v>265</v>
      </c>
      <c r="H37" s="265" t="s">
        <v>260</v>
      </c>
      <c r="I37" s="277"/>
      <c r="J37" s="277"/>
      <c r="K37" s="280"/>
    </row>
    <row r="38" spans="1:11" ht="36.75" customHeight="1">
      <c r="A38" s="279"/>
      <c r="B38" s="279"/>
      <c r="C38" s="279"/>
      <c r="D38" s="279"/>
      <c r="E38" s="277"/>
      <c r="F38" s="277"/>
      <c r="G38" s="157" t="s">
        <v>265</v>
      </c>
      <c r="H38" s="268"/>
      <c r="I38" s="277"/>
      <c r="J38" s="277"/>
      <c r="K38" s="280"/>
    </row>
    <row r="39" spans="1:11" ht="32.25" customHeight="1">
      <c r="A39" s="279" t="s">
        <v>44</v>
      </c>
      <c r="B39" s="279"/>
      <c r="C39" s="279" t="s">
        <v>113</v>
      </c>
      <c r="D39" s="279">
        <v>7</v>
      </c>
      <c r="E39" s="277" t="s">
        <v>121</v>
      </c>
      <c r="F39" s="277" t="s">
        <v>122</v>
      </c>
      <c r="G39" s="157" t="s">
        <v>265</v>
      </c>
      <c r="H39" s="265" t="s">
        <v>260</v>
      </c>
      <c r="I39" s="277"/>
      <c r="J39" s="277"/>
      <c r="K39" s="280"/>
    </row>
    <row r="40" spans="1:11" ht="48.75" customHeight="1">
      <c r="A40" s="279"/>
      <c r="B40" s="279"/>
      <c r="C40" s="279"/>
      <c r="D40" s="279"/>
      <c r="E40" s="277"/>
      <c r="F40" s="277"/>
      <c r="G40" s="157" t="s">
        <v>265</v>
      </c>
      <c r="H40" s="268"/>
      <c r="I40" s="277"/>
      <c r="J40" s="277"/>
      <c r="K40" s="280"/>
    </row>
  </sheetData>
  <sheetProtection/>
  <mergeCells count="67">
    <mergeCell ref="B37:B38"/>
    <mergeCell ref="A39:A40"/>
    <mergeCell ref="B39:B40"/>
    <mergeCell ref="C39:C40"/>
    <mergeCell ref="D39:D40"/>
    <mergeCell ref="A35:A36"/>
    <mergeCell ref="B35:B36"/>
    <mergeCell ref="C35:C36"/>
    <mergeCell ref="E39:E40"/>
    <mergeCell ref="F39:F40"/>
    <mergeCell ref="C37:C38"/>
    <mergeCell ref="D37:D38"/>
    <mergeCell ref="E37:E38"/>
    <mergeCell ref="F37:F38"/>
    <mergeCell ref="A37:A38"/>
    <mergeCell ref="B31:B32"/>
    <mergeCell ref="C31:C32"/>
    <mergeCell ref="D31:D32"/>
    <mergeCell ref="B33:B34"/>
    <mergeCell ref="A33:A34"/>
    <mergeCell ref="E33:E34"/>
    <mergeCell ref="D35:D36"/>
    <mergeCell ref="E35:E36"/>
    <mergeCell ref="C33:C34"/>
    <mergeCell ref="D33:D34"/>
    <mergeCell ref="F35:F36"/>
    <mergeCell ref="A29:A30"/>
    <mergeCell ref="B29:B30"/>
    <mergeCell ref="C29:C30"/>
    <mergeCell ref="D29:D30"/>
    <mergeCell ref="A31:A32"/>
    <mergeCell ref="F33:F34"/>
    <mergeCell ref="E31:E32"/>
    <mergeCell ref="F31:F32"/>
    <mergeCell ref="K25:K26"/>
    <mergeCell ref="H31:H32"/>
    <mergeCell ref="H29:H30"/>
    <mergeCell ref="E29:E30"/>
    <mergeCell ref="F29:F30"/>
    <mergeCell ref="F25:F26"/>
    <mergeCell ref="G25:G26"/>
    <mergeCell ref="H25:H26"/>
    <mergeCell ref="I25:I26"/>
    <mergeCell ref="A25:A26"/>
    <mergeCell ref="B25:B26"/>
    <mergeCell ref="C25:C26"/>
    <mergeCell ref="D25:D26"/>
    <mergeCell ref="E25:E26"/>
    <mergeCell ref="K4:K5"/>
    <mergeCell ref="A2:K2"/>
    <mergeCell ref="A4:D4"/>
    <mergeCell ref="E4:E5"/>
    <mergeCell ref="F4:F5"/>
    <mergeCell ref="G4:G5"/>
    <mergeCell ref="H4:H5"/>
    <mergeCell ref="I4:I5"/>
    <mergeCell ref="J4:J5"/>
    <mergeCell ref="J14:J19"/>
    <mergeCell ref="K14:K19"/>
    <mergeCell ref="H39:H40"/>
    <mergeCell ref="H37:H38"/>
    <mergeCell ref="H35:H36"/>
    <mergeCell ref="H33:H34"/>
    <mergeCell ref="J28:J40"/>
    <mergeCell ref="K28:K40"/>
    <mergeCell ref="J25:J26"/>
    <mergeCell ref="I28:I40"/>
  </mergeCells>
  <hyperlinks>
    <hyperlink ref="A2" r:id="rId1" display="consultantplus://offline/ref=81C534AC1618B38338B7138DDEB14344F59B417381706259B468524054C32ECBB30FCA5546109B5D4A4FB16DK7O"/>
  </hyperlinks>
  <printOptions horizontalCentered="1"/>
  <pageMargins left="0.1968503937007874" right="0.1968503937007874" top="0.3937007874015748" bottom="0.3937007874015748" header="0" footer="0"/>
  <pageSetup horizontalDpi="600" verticalDpi="600" orientation="portrait" paperSize="9" scale="40" r:id="rId2"/>
  <rowBreaks count="1" manualBreakCount="1">
    <brk id="21" max="10" man="1"/>
  </rowBreaks>
</worksheet>
</file>

<file path=xl/worksheets/sheet5.xml><?xml version="1.0" encoding="utf-8"?>
<worksheet xmlns="http://schemas.openxmlformats.org/spreadsheetml/2006/main" xmlns:r="http://schemas.openxmlformats.org/officeDocument/2006/relationships">
  <dimension ref="B2:F7"/>
  <sheetViews>
    <sheetView zoomScalePageLayoutView="0" workbookViewId="0" topLeftCell="A1">
      <selection activeCell="F5" sqref="F5"/>
    </sheetView>
  </sheetViews>
  <sheetFormatPr defaultColWidth="9.140625" defaultRowHeight="15"/>
  <cols>
    <col min="1" max="1" width="7.421875" style="0" customWidth="1"/>
    <col min="3" max="3" width="21.8515625" style="0" customWidth="1"/>
    <col min="4" max="4" width="14.57421875" style="0" customWidth="1"/>
    <col min="6" max="6" width="34.140625" style="0" customWidth="1"/>
  </cols>
  <sheetData>
    <row r="2" spans="2:6" ht="48" customHeight="1">
      <c r="B2" s="281" t="s">
        <v>212</v>
      </c>
      <c r="C2" s="281"/>
      <c r="D2" s="281"/>
      <c r="E2" s="281"/>
      <c r="F2" s="281"/>
    </row>
    <row r="3" spans="2:6" ht="15">
      <c r="B3" s="12" t="s">
        <v>37</v>
      </c>
      <c r="C3" s="12" t="s">
        <v>155</v>
      </c>
      <c r="D3" s="12" t="s">
        <v>156</v>
      </c>
      <c r="E3" s="12" t="s">
        <v>157</v>
      </c>
      <c r="F3" s="12" t="s">
        <v>158</v>
      </c>
    </row>
    <row r="4" spans="2:6" ht="94.5" customHeight="1">
      <c r="B4" s="13">
        <v>1</v>
      </c>
      <c r="C4" s="12" t="s">
        <v>159</v>
      </c>
      <c r="D4" s="13" t="s">
        <v>206</v>
      </c>
      <c r="E4" s="13">
        <v>95</v>
      </c>
      <c r="F4" s="15" t="s">
        <v>207</v>
      </c>
    </row>
    <row r="5" spans="2:6" ht="102">
      <c r="B5" s="39">
        <v>4</v>
      </c>
      <c r="C5" s="12" t="s">
        <v>159</v>
      </c>
      <c r="D5" s="13" t="s">
        <v>270</v>
      </c>
      <c r="E5" s="13">
        <v>57</v>
      </c>
      <c r="F5" s="14" t="s">
        <v>170</v>
      </c>
    </row>
    <row r="6" spans="2:6" ht="102">
      <c r="B6" s="13">
        <v>5</v>
      </c>
      <c r="C6" s="12" t="s">
        <v>159</v>
      </c>
      <c r="D6" s="13" t="s">
        <v>269</v>
      </c>
      <c r="E6" s="13">
        <v>339</v>
      </c>
      <c r="F6" s="14" t="s">
        <v>170</v>
      </c>
    </row>
    <row r="7" spans="2:6" ht="102">
      <c r="B7" s="103">
        <v>6</v>
      </c>
      <c r="C7" s="12" t="s">
        <v>159</v>
      </c>
      <c r="D7" s="103" t="s">
        <v>268</v>
      </c>
      <c r="E7" s="103">
        <v>678</v>
      </c>
      <c r="F7" s="14" t="s">
        <v>170</v>
      </c>
    </row>
  </sheetData>
  <sheetProtection/>
  <mergeCells count="1">
    <mergeCell ref="B2:F2"/>
  </mergeCells>
  <hyperlinks>
    <hyperlink ref="B2" r:id="rId1" display="consultantplus://offline/ref=81C534AC1618B38338B7138DDEB14344F59B417381706259B468524054C32ECBB30FCA5546109B5D4A4FBD6DK2O"/>
  </hyperlinks>
  <printOptions/>
  <pageMargins left="0.7480314960629921" right="0.7480314960629921" top="0.984251968503937" bottom="0.984251968503937" header="0.5118110236220472" footer="0.5118110236220472"/>
  <pageSetup horizontalDpi="600" verticalDpi="600" orientation="portrait" paperSize="9" scale="85" r:id="rId2"/>
</worksheet>
</file>

<file path=xl/worksheets/sheet6.xml><?xml version="1.0" encoding="utf-8"?>
<worksheet xmlns="http://schemas.openxmlformats.org/spreadsheetml/2006/main" xmlns:r="http://schemas.openxmlformats.org/officeDocument/2006/relationships">
  <dimension ref="B2:K25"/>
  <sheetViews>
    <sheetView zoomScalePageLayoutView="0" workbookViewId="0" topLeftCell="A1">
      <selection activeCell="D8" sqref="D8"/>
    </sheetView>
  </sheetViews>
  <sheetFormatPr defaultColWidth="9.140625" defaultRowHeight="15"/>
  <cols>
    <col min="1" max="1" width="3.8515625" style="0" customWidth="1"/>
    <col min="2" max="2" width="7.57421875" style="0" customWidth="1"/>
    <col min="3" max="3" width="7.421875" style="0" customWidth="1"/>
    <col min="4" max="4" width="14.7109375" style="0" customWidth="1"/>
    <col min="5" max="5" width="14.140625" style="0" customWidth="1"/>
    <col min="6" max="6" width="13.421875" style="0" customWidth="1"/>
    <col min="7" max="7" width="14.7109375" style="0" customWidth="1"/>
    <col min="8" max="8" width="13.00390625" style="0" customWidth="1"/>
    <col min="9" max="9" width="12.57421875" style="0" customWidth="1"/>
    <col min="10" max="10" width="14.8515625" style="0" customWidth="1"/>
    <col min="11" max="11" width="22.28125" style="0" customWidth="1"/>
  </cols>
  <sheetData>
    <row r="2" spans="2:11" ht="15.75">
      <c r="B2" s="283" t="s">
        <v>160</v>
      </c>
      <c r="C2" s="283"/>
      <c r="D2" s="283"/>
      <c r="E2" s="283"/>
      <c r="F2" s="283"/>
      <c r="G2" s="283"/>
      <c r="H2" s="283"/>
      <c r="I2" s="283"/>
      <c r="J2" s="283"/>
      <c r="K2" s="283"/>
    </row>
    <row r="3" spans="2:11" ht="15.75">
      <c r="B3" s="40"/>
      <c r="C3" s="4"/>
      <c r="D3" s="4"/>
      <c r="E3" s="4"/>
      <c r="F3" s="4"/>
      <c r="G3" s="4"/>
      <c r="H3" s="4"/>
      <c r="I3" s="4"/>
      <c r="J3" s="4"/>
      <c r="K3" s="4"/>
    </row>
    <row r="4" spans="2:11" ht="15.75">
      <c r="B4" s="40"/>
      <c r="C4" s="4"/>
      <c r="D4" s="4"/>
      <c r="E4" s="4"/>
      <c r="F4" s="4"/>
      <c r="G4" s="4"/>
      <c r="H4" s="4"/>
      <c r="I4" s="4"/>
      <c r="J4" s="4"/>
      <c r="K4" s="4"/>
    </row>
    <row r="5" spans="2:11" ht="84">
      <c r="B5" s="284" t="s">
        <v>27</v>
      </c>
      <c r="C5" s="284"/>
      <c r="D5" s="259" t="s">
        <v>161</v>
      </c>
      <c r="E5" s="259" t="s">
        <v>162</v>
      </c>
      <c r="F5" s="259" t="s">
        <v>163</v>
      </c>
      <c r="G5" s="34" t="s">
        <v>164</v>
      </c>
      <c r="H5" s="34" t="s">
        <v>165</v>
      </c>
      <c r="I5" s="34" t="s">
        <v>166</v>
      </c>
      <c r="J5" s="34" t="s">
        <v>167</v>
      </c>
      <c r="K5" s="34" t="s">
        <v>168</v>
      </c>
    </row>
    <row r="6" spans="2:11" ht="15">
      <c r="B6" s="34" t="s">
        <v>8</v>
      </c>
      <c r="C6" s="34" t="s">
        <v>9</v>
      </c>
      <c r="D6" s="259"/>
      <c r="E6" s="259"/>
      <c r="F6" s="259"/>
      <c r="G6" s="41"/>
      <c r="H6" s="41"/>
      <c r="I6" s="41"/>
      <c r="J6" s="41"/>
      <c r="K6" s="41"/>
    </row>
    <row r="7" spans="2:11" ht="15">
      <c r="B7" s="34">
        <v>1</v>
      </c>
      <c r="C7" s="34">
        <v>2</v>
      </c>
      <c r="D7" s="34">
        <v>3</v>
      </c>
      <c r="E7" s="34">
        <v>4</v>
      </c>
      <c r="F7" s="34">
        <v>5</v>
      </c>
      <c r="G7" s="34">
        <v>6</v>
      </c>
      <c r="H7" s="34">
        <v>7</v>
      </c>
      <c r="I7" s="34">
        <v>8</v>
      </c>
      <c r="J7" s="34">
        <v>9</v>
      </c>
      <c r="K7" s="34">
        <v>10</v>
      </c>
    </row>
    <row r="8" spans="2:11" ht="120">
      <c r="B8" s="110" t="s">
        <v>44</v>
      </c>
      <c r="C8" s="111"/>
      <c r="D8" s="42" t="s">
        <v>254</v>
      </c>
      <c r="E8" s="42" t="s">
        <v>146</v>
      </c>
      <c r="F8" s="112" t="s">
        <v>169</v>
      </c>
      <c r="G8" s="113" t="e">
        <f>ROUND(H8*K8,3)</f>
        <v>#DIV/0!</v>
      </c>
      <c r="H8" s="113">
        <f>ROUND(H22,3)</f>
        <v>0.986</v>
      </c>
      <c r="I8" s="113">
        <f>ROUND(I21,3)</f>
        <v>0.957</v>
      </c>
      <c r="J8" s="113">
        <f>ROUND(J21,3)</f>
        <v>0</v>
      </c>
      <c r="K8" s="113" t="e">
        <f>ROUND(I8/J8,3)</f>
        <v>#DIV/0!</v>
      </c>
    </row>
    <row r="9" spans="2:11" ht="15">
      <c r="B9" s="114"/>
      <c r="C9" s="115"/>
      <c r="D9" s="116"/>
      <c r="E9" s="116"/>
      <c r="F9" s="117"/>
      <c r="G9" s="118"/>
      <c r="H9" s="118"/>
      <c r="I9" s="118"/>
      <c r="J9" s="118"/>
      <c r="K9" s="118"/>
    </row>
    <row r="10" spans="2:11" ht="15">
      <c r="B10" s="114"/>
      <c r="C10" s="115"/>
      <c r="D10" s="116"/>
      <c r="E10" s="116"/>
      <c r="F10" s="117"/>
      <c r="G10" s="118"/>
      <c r="H10" s="118"/>
      <c r="I10" s="118"/>
      <c r="J10" s="118"/>
      <c r="K10" s="118"/>
    </row>
    <row r="11" spans="2:11" ht="15">
      <c r="B11" s="114"/>
      <c r="C11" s="115"/>
      <c r="D11" s="116"/>
      <c r="E11" s="116"/>
      <c r="F11" s="117"/>
      <c r="G11" s="118"/>
      <c r="H11" s="118"/>
      <c r="I11" s="118"/>
      <c r="J11" s="118"/>
      <c r="K11" s="118"/>
    </row>
    <row r="12" spans="2:11" ht="15">
      <c r="B12" s="114"/>
      <c r="C12" s="115"/>
      <c r="D12" s="116"/>
      <c r="E12" s="116"/>
      <c r="F12" s="117"/>
      <c r="G12" s="118"/>
      <c r="H12" s="118"/>
      <c r="I12" s="118"/>
      <c r="J12" s="118"/>
      <c r="K12" s="118"/>
    </row>
    <row r="13" spans="2:11" ht="15">
      <c r="B13" s="114"/>
      <c r="C13" s="115"/>
      <c r="D13" s="116"/>
      <c r="E13" s="116"/>
      <c r="F13" s="117"/>
      <c r="G13" s="118"/>
      <c r="H13" s="118"/>
      <c r="I13" s="118"/>
      <c r="J13" s="118"/>
      <c r="K13" s="118"/>
    </row>
    <row r="14" spans="2:11" ht="15">
      <c r="B14" s="114"/>
      <c r="C14" s="115"/>
      <c r="D14" s="116"/>
      <c r="E14" s="116"/>
      <c r="F14" s="117"/>
      <c r="G14" s="118"/>
      <c r="H14" s="118"/>
      <c r="I14" s="118"/>
      <c r="J14" s="118"/>
      <c r="K14" s="118"/>
    </row>
    <row r="15" spans="2:11" ht="15">
      <c r="B15" s="114"/>
      <c r="C15" s="115"/>
      <c r="D15" s="116"/>
      <c r="E15" s="116"/>
      <c r="F15" s="117"/>
      <c r="G15" s="118"/>
      <c r="H15" s="118"/>
      <c r="I15" s="118"/>
      <c r="J15" s="118"/>
      <c r="K15" s="118"/>
    </row>
    <row r="16" spans="2:11" ht="15">
      <c r="B16" s="114"/>
      <c r="C16" s="115"/>
      <c r="D16" s="116"/>
      <c r="E16" s="116"/>
      <c r="F16" s="117"/>
      <c r="G16" s="118"/>
      <c r="H16" s="118"/>
      <c r="I16" s="118"/>
      <c r="J16" s="118"/>
      <c r="K16" s="118"/>
    </row>
    <row r="17" spans="2:11" ht="15">
      <c r="B17" s="114"/>
      <c r="C17" s="115"/>
      <c r="D17" s="116"/>
      <c r="E17" s="116"/>
      <c r="F17" s="117"/>
      <c r="G17" s="118"/>
      <c r="H17" s="118"/>
      <c r="I17" s="118"/>
      <c r="J17" s="118"/>
      <c r="K17" s="118"/>
    </row>
    <row r="19" spans="7:8" ht="39.75" customHeight="1">
      <c r="G19" s="282" t="s">
        <v>193</v>
      </c>
      <c r="H19" s="282"/>
    </row>
    <row r="20" spans="8:11" ht="102">
      <c r="H20" s="45" t="s">
        <v>183</v>
      </c>
      <c r="I20" s="45" t="s">
        <v>177</v>
      </c>
      <c r="J20" s="45" t="s">
        <v>176</v>
      </c>
      <c r="K20" s="45" t="s">
        <v>188</v>
      </c>
    </row>
    <row r="21" spans="9:10" ht="15">
      <c r="I21">
        <f>22/23</f>
        <v>0.9565217391304348</v>
      </c>
      <c r="J21">
        <f>'форма 1'!Q7/'форма 1'!P7</f>
        <v>0</v>
      </c>
    </row>
    <row r="22" ht="15">
      <c r="H22">
        <f>29.581/30</f>
        <v>0.9860333333333333</v>
      </c>
    </row>
    <row r="23" ht="79.5">
      <c r="H23" s="45" t="s">
        <v>191</v>
      </c>
    </row>
    <row r="24" ht="15">
      <c r="H24">
        <f>24+0.984+0.5+0.982+0.965</f>
        <v>27.431</v>
      </c>
    </row>
    <row r="25" spans="6:8" ht="45">
      <c r="F25" s="48" t="s">
        <v>192</v>
      </c>
      <c r="G25" s="47">
        <f>0.914*0.952</f>
        <v>0.870128</v>
      </c>
      <c r="H25" s="47">
        <f>H24/30</f>
        <v>0.9143666666666667</v>
      </c>
    </row>
  </sheetData>
  <sheetProtection/>
  <mergeCells count="6">
    <mergeCell ref="G19:H19"/>
    <mergeCell ref="B2:K2"/>
    <mergeCell ref="B5:C5"/>
    <mergeCell ref="D5:D6"/>
    <mergeCell ref="E5:E6"/>
    <mergeCell ref="F5:F6"/>
  </mergeCells>
  <printOptions/>
  <pageMargins left="0.35433070866141736" right="0.35433070866141736" top="0.984251968503937"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1">
      <selection activeCell="J15" sqref="J15"/>
    </sheetView>
  </sheetViews>
  <sheetFormatPr defaultColWidth="9.140625" defaultRowHeight="15"/>
  <cols>
    <col min="1" max="5" width="3.28125" style="0" customWidth="1"/>
    <col min="6" max="6" width="31.8515625" style="0" customWidth="1"/>
    <col min="7" max="7" width="13.421875" style="0" customWidth="1"/>
    <col min="8" max="8" width="5.421875" style="0" customWidth="1"/>
    <col min="9" max="10" width="4.00390625" style="0" customWidth="1"/>
    <col min="11" max="11" width="6.421875" style="0" customWidth="1"/>
    <col min="12" max="12" width="4.57421875" style="0" customWidth="1"/>
    <col min="13" max="13" width="9.00390625" style="0" customWidth="1"/>
    <col min="15" max="15" width="14.28125" style="0" customWidth="1"/>
    <col min="16" max="17" width="9.57421875" style="0" customWidth="1"/>
  </cols>
  <sheetData>
    <row r="1" spans="1:17" ht="35.25" customHeight="1">
      <c r="A1" s="28"/>
      <c r="B1" s="28"/>
      <c r="C1" s="28"/>
      <c r="D1" s="28"/>
      <c r="E1" s="28"/>
      <c r="F1" s="28"/>
      <c r="G1" s="28"/>
      <c r="H1" s="28"/>
      <c r="I1" s="28"/>
      <c r="J1" s="28"/>
      <c r="K1" s="28"/>
      <c r="L1" s="28"/>
      <c r="M1" s="28"/>
      <c r="O1" s="286" t="s">
        <v>145</v>
      </c>
      <c r="P1" s="286"/>
      <c r="Q1" s="286"/>
    </row>
    <row r="2" spans="1:17" ht="94.5" customHeight="1">
      <c r="A2" s="28"/>
      <c r="B2" s="28"/>
      <c r="C2" s="28"/>
      <c r="D2" s="28"/>
      <c r="E2" s="28"/>
      <c r="F2" s="28"/>
      <c r="G2" s="28"/>
      <c r="H2" s="28"/>
      <c r="I2" s="28"/>
      <c r="J2" s="28"/>
      <c r="K2" s="28"/>
      <c r="L2" s="28"/>
      <c r="M2" s="28"/>
      <c r="O2" s="287" t="s">
        <v>246</v>
      </c>
      <c r="P2" s="287"/>
      <c r="Q2" s="287"/>
    </row>
    <row r="3" spans="1:17" ht="28.5" customHeight="1">
      <c r="A3" s="28"/>
      <c r="B3" s="28"/>
      <c r="C3" s="28"/>
      <c r="D3" s="28"/>
      <c r="E3" s="28"/>
      <c r="F3" s="28"/>
      <c r="G3" s="28"/>
      <c r="H3" s="28"/>
      <c r="I3" s="28"/>
      <c r="J3" s="28"/>
      <c r="K3" s="28"/>
      <c r="L3" s="28"/>
      <c r="M3" s="28"/>
      <c r="O3" s="288" t="s">
        <v>215</v>
      </c>
      <c r="P3" s="288"/>
      <c r="Q3" s="288"/>
    </row>
    <row r="4" spans="1:17" ht="18" customHeight="1">
      <c r="A4" s="28"/>
      <c r="B4" s="28"/>
      <c r="C4" s="28"/>
      <c r="D4" s="28"/>
      <c r="E4" s="28"/>
      <c r="F4" s="28"/>
      <c r="G4" s="28"/>
      <c r="H4" s="28"/>
      <c r="I4" s="28"/>
      <c r="J4" s="28"/>
      <c r="K4" s="28"/>
      <c r="L4" s="28"/>
      <c r="M4" s="28"/>
      <c r="O4" s="289" t="s">
        <v>248</v>
      </c>
      <c r="P4" s="289"/>
      <c r="Q4" s="289"/>
    </row>
    <row r="5" spans="1:17" ht="13.5" customHeight="1">
      <c r="A5" s="28"/>
      <c r="B5" s="28"/>
      <c r="C5" s="28"/>
      <c r="D5" s="28"/>
      <c r="E5" s="28"/>
      <c r="F5" s="28"/>
      <c r="G5" s="28"/>
      <c r="H5" s="28"/>
      <c r="I5" s="28"/>
      <c r="J5" s="28"/>
      <c r="K5" s="28"/>
      <c r="L5" s="28"/>
      <c r="M5" s="28"/>
      <c r="N5" s="29"/>
      <c r="O5" s="29"/>
      <c r="P5" s="28"/>
      <c r="Q5" s="28"/>
    </row>
    <row r="6" spans="1:17" ht="59.25" customHeight="1">
      <c r="A6" s="290" t="s">
        <v>249</v>
      </c>
      <c r="B6" s="290"/>
      <c r="C6" s="290"/>
      <c r="D6" s="290"/>
      <c r="E6" s="290"/>
      <c r="F6" s="290"/>
      <c r="G6" s="290"/>
      <c r="H6" s="290"/>
      <c r="I6" s="290"/>
      <c r="J6" s="290"/>
      <c r="K6" s="290"/>
      <c r="L6" s="290"/>
      <c r="M6" s="290"/>
      <c r="N6" s="290"/>
      <c r="O6" s="290"/>
      <c r="P6" s="290"/>
      <c r="Q6" s="290"/>
    </row>
    <row r="7" spans="1:17" ht="17.25" customHeight="1">
      <c r="A7" s="285" t="s">
        <v>247</v>
      </c>
      <c r="B7" s="285"/>
      <c r="C7" s="285"/>
      <c r="D7" s="285"/>
      <c r="E7" s="285"/>
      <c r="F7" s="285"/>
      <c r="G7" s="285"/>
      <c r="H7" s="285"/>
      <c r="I7" s="285"/>
      <c r="J7" s="285"/>
      <c r="K7" s="285"/>
      <c r="L7" s="285"/>
      <c r="M7" s="285"/>
      <c r="N7" s="285"/>
      <c r="O7" s="285"/>
      <c r="P7" s="285"/>
      <c r="Q7" s="285"/>
    </row>
    <row r="8" spans="1:17" ht="13.5" customHeight="1">
      <c r="A8" s="30"/>
      <c r="B8" s="30"/>
      <c r="C8" s="30"/>
      <c r="D8" s="30"/>
      <c r="E8" s="30"/>
      <c r="F8" s="30"/>
      <c r="G8" s="30"/>
      <c r="H8" s="30"/>
      <c r="I8" s="30"/>
      <c r="J8" s="30"/>
      <c r="K8" s="30"/>
      <c r="L8" s="30"/>
      <c r="M8" s="30"/>
      <c r="N8" s="30"/>
      <c r="O8" s="30"/>
      <c r="P8" s="30"/>
      <c r="Q8" s="30"/>
    </row>
  </sheetData>
  <sheetProtection/>
  <mergeCells count="6">
    <mergeCell ref="A7:Q7"/>
    <mergeCell ref="O1:Q1"/>
    <mergeCell ref="O2:Q2"/>
    <mergeCell ref="O3:Q3"/>
    <mergeCell ref="O4:Q4"/>
    <mergeCell ref="A6:Q6"/>
  </mergeCells>
  <printOptions/>
  <pageMargins left="0" right="0.11811023622047245"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51"/>
  <sheetViews>
    <sheetView zoomScalePageLayoutView="0" workbookViewId="0" topLeftCell="A34">
      <selection activeCell="D42" sqref="D42:K42"/>
    </sheetView>
  </sheetViews>
  <sheetFormatPr defaultColWidth="9.140625" defaultRowHeight="15"/>
  <cols>
    <col min="1" max="1" width="4.140625" style="0" customWidth="1"/>
    <col min="2" max="2" width="7.140625" style="0" customWidth="1"/>
    <col min="3" max="3" width="4.28125" style="0" customWidth="1"/>
    <col min="4" max="4" width="46.57421875" style="11" customWidth="1"/>
    <col min="5" max="5" width="12.140625" style="19" customWidth="1"/>
    <col min="6" max="6" width="8.7109375" style="0" customWidth="1"/>
    <col min="7" max="7" width="8.8515625" style="0" customWidth="1"/>
    <col min="8" max="8" width="9.00390625" style="24" customWidth="1"/>
    <col min="9" max="9" width="11.8515625" style="0" customWidth="1"/>
    <col min="10" max="10" width="9.7109375" style="0" customWidth="1"/>
    <col min="11" max="11" width="44.421875" style="0" customWidth="1"/>
    <col min="12" max="12" width="14.00390625" style="0" customWidth="1"/>
    <col min="13" max="13" width="14.28125" style="0" customWidth="1"/>
    <col min="14" max="14" width="11.421875" style="0" customWidth="1"/>
    <col min="15" max="15" width="15.57421875" style="0" customWidth="1"/>
  </cols>
  <sheetData>
    <row r="1" spans="1:11" ht="15" hidden="1">
      <c r="A1" s="4"/>
      <c r="B1" s="4"/>
      <c r="C1" s="4"/>
      <c r="D1" s="10"/>
      <c r="E1" s="18"/>
      <c r="F1" s="4"/>
      <c r="G1" s="4"/>
      <c r="H1" s="23"/>
      <c r="I1" s="4"/>
      <c r="J1" s="4"/>
      <c r="K1" s="4"/>
    </row>
    <row r="2" spans="1:11" ht="47.25" customHeight="1">
      <c r="A2" s="22" t="s">
        <v>36</v>
      </c>
      <c r="B2" s="4"/>
      <c r="C2" s="4"/>
      <c r="D2" s="10"/>
      <c r="E2" s="18"/>
      <c r="F2" s="4"/>
      <c r="G2" s="4"/>
      <c r="H2" s="23"/>
      <c r="I2" s="4"/>
      <c r="J2" s="4"/>
      <c r="K2" s="4"/>
    </row>
    <row r="3" spans="1:11" ht="23.25" customHeight="1">
      <c r="A3" s="284" t="s">
        <v>0</v>
      </c>
      <c r="B3" s="284"/>
      <c r="C3" s="284" t="s">
        <v>37</v>
      </c>
      <c r="D3" s="291" t="s">
        <v>38</v>
      </c>
      <c r="E3" s="291" t="s">
        <v>39</v>
      </c>
      <c r="F3" s="284" t="s">
        <v>40</v>
      </c>
      <c r="G3" s="284"/>
      <c r="H3" s="284"/>
      <c r="I3" s="284" t="s">
        <v>137</v>
      </c>
      <c r="J3" s="284" t="s">
        <v>41</v>
      </c>
      <c r="K3" s="284" t="s">
        <v>42</v>
      </c>
    </row>
    <row r="4" spans="1:11" ht="46.5" customHeight="1">
      <c r="A4" s="284"/>
      <c r="B4" s="284"/>
      <c r="C4" s="284"/>
      <c r="D4" s="292"/>
      <c r="E4" s="292"/>
      <c r="F4" s="284" t="s">
        <v>148</v>
      </c>
      <c r="G4" s="284" t="s">
        <v>43</v>
      </c>
      <c r="H4" s="284" t="s">
        <v>128</v>
      </c>
      <c r="I4" s="284"/>
      <c r="J4" s="284"/>
      <c r="K4" s="284"/>
    </row>
    <row r="5" spans="1:11" ht="22.5" customHeight="1">
      <c r="A5" s="1" t="s">
        <v>8</v>
      </c>
      <c r="B5" s="1" t="s">
        <v>9</v>
      </c>
      <c r="C5" s="284"/>
      <c r="D5" s="293"/>
      <c r="E5" s="293"/>
      <c r="F5" s="284"/>
      <c r="G5" s="284"/>
      <c r="H5" s="284"/>
      <c r="I5" s="284"/>
      <c r="J5" s="284"/>
      <c r="K5" s="284"/>
    </row>
    <row r="6" spans="1:11" ht="14.25" customHeight="1">
      <c r="A6" s="1">
        <v>1</v>
      </c>
      <c r="B6" s="1">
        <v>2</v>
      </c>
      <c r="C6" s="2">
        <v>3</v>
      </c>
      <c r="D6" s="2">
        <v>4</v>
      </c>
      <c r="E6" s="2">
        <v>5</v>
      </c>
      <c r="F6" s="2">
        <v>6</v>
      </c>
      <c r="G6" s="2">
        <v>7</v>
      </c>
      <c r="H6" s="2">
        <v>8</v>
      </c>
      <c r="I6" s="2">
        <v>9</v>
      </c>
      <c r="J6" s="2">
        <v>10</v>
      </c>
      <c r="K6" s="2">
        <v>11</v>
      </c>
    </row>
    <row r="7" spans="1:11" ht="48.75" customHeight="1">
      <c r="A7" s="305" t="s">
        <v>44</v>
      </c>
      <c r="B7" s="304"/>
      <c r="C7" s="297" t="s">
        <v>254</v>
      </c>
      <c r="D7" s="298"/>
      <c r="E7" s="298"/>
      <c r="F7" s="298"/>
      <c r="G7" s="298"/>
      <c r="H7" s="298"/>
      <c r="I7" s="298"/>
      <c r="J7" s="298"/>
      <c r="K7" s="299"/>
    </row>
    <row r="8" spans="1:11" ht="15">
      <c r="A8" s="305"/>
      <c r="B8" s="304"/>
      <c r="C8" s="300" t="s">
        <v>84</v>
      </c>
      <c r="D8" s="301"/>
      <c r="E8" s="301"/>
      <c r="F8" s="301"/>
      <c r="G8" s="301"/>
      <c r="H8" s="301"/>
      <c r="I8" s="301"/>
      <c r="J8" s="301"/>
      <c r="K8" s="302"/>
    </row>
    <row r="9" spans="1:12" ht="96" customHeight="1">
      <c r="A9" s="305"/>
      <c r="B9" s="304"/>
      <c r="C9" s="3">
        <v>1</v>
      </c>
      <c r="D9" s="98" t="s">
        <v>52</v>
      </c>
      <c r="E9" s="46" t="s">
        <v>85</v>
      </c>
      <c r="F9" s="205">
        <f>'[2]Новое приложение 1'!$U$16</f>
        <v>98.25150977967226</v>
      </c>
      <c r="G9" s="206">
        <v>98.35</v>
      </c>
      <c r="H9" s="205">
        <f>'[3]Новое приложение 1'!$V$16</f>
        <v>98.25150977967226</v>
      </c>
      <c r="I9" s="207">
        <f>H9/G9</f>
        <v>0.9989985742722142</v>
      </c>
      <c r="J9" s="208">
        <f>H9/F9</f>
        <v>1</v>
      </c>
      <c r="K9" s="209" t="s">
        <v>257</v>
      </c>
      <c r="L9" s="99"/>
    </row>
    <row r="10" spans="1:11" ht="62.25" customHeight="1">
      <c r="A10" s="305"/>
      <c r="B10" s="304"/>
      <c r="C10" s="3">
        <v>2</v>
      </c>
      <c r="D10" s="43" t="s">
        <v>53</v>
      </c>
      <c r="E10" s="100" t="s">
        <v>85</v>
      </c>
      <c r="F10" s="205">
        <f>'[2]Новое приложение 1'!$U$19</f>
        <v>77.37782177008697</v>
      </c>
      <c r="G10" s="186">
        <v>77.42</v>
      </c>
      <c r="H10" s="205">
        <f>'[3]Новое приложение 1'!$V$19</f>
        <v>78.05772060890025</v>
      </c>
      <c r="I10" s="207">
        <f>H10/G10</f>
        <v>1.0082371558886625</v>
      </c>
      <c r="J10" s="208">
        <f>H10/F10</f>
        <v>1.008786740480153</v>
      </c>
      <c r="K10" s="209" t="s">
        <v>184</v>
      </c>
    </row>
    <row r="11" spans="1:11" ht="60" customHeight="1">
      <c r="A11" s="305"/>
      <c r="B11" s="304"/>
      <c r="C11" s="3">
        <v>3</v>
      </c>
      <c r="D11" s="43" t="s">
        <v>54</v>
      </c>
      <c r="E11" s="100" t="s">
        <v>85</v>
      </c>
      <c r="F11" s="205">
        <f>'[2]Новое приложение 1'!$U$22</f>
        <v>78.14628839654904</v>
      </c>
      <c r="G11" s="186">
        <v>78.19</v>
      </c>
      <c r="H11" s="205">
        <f>'[3]Новое приложение 1'!$V$22</f>
        <v>76.92551162678889</v>
      </c>
      <c r="I11" s="207">
        <f>H11/G11</f>
        <v>0.9838280039236333</v>
      </c>
      <c r="J11" s="208">
        <f>H11/F11</f>
        <v>0.9843783141233096</v>
      </c>
      <c r="K11" s="209" t="s">
        <v>257</v>
      </c>
    </row>
    <row r="12" spans="1:11" ht="65.25" customHeight="1">
      <c r="A12" s="305"/>
      <c r="B12" s="304"/>
      <c r="C12" s="3">
        <v>4</v>
      </c>
      <c r="D12" s="43" t="s">
        <v>55</v>
      </c>
      <c r="E12" s="100" t="s">
        <v>85</v>
      </c>
      <c r="F12" s="205">
        <f>'[2]Новое приложение 1'!$U$25</f>
        <v>67.19300525002016</v>
      </c>
      <c r="G12" s="186">
        <v>67.53</v>
      </c>
      <c r="H12" s="205">
        <f>'[3]Новое приложение 1'!$V$25</f>
        <v>60.78774932006793</v>
      </c>
      <c r="I12" s="207">
        <f>H12/G12</f>
        <v>0.9001591784402181</v>
      </c>
      <c r="J12" s="208">
        <f>H12/F12</f>
        <v>0.9046737691502449</v>
      </c>
      <c r="K12" s="209" t="s">
        <v>257</v>
      </c>
    </row>
    <row r="13" spans="1:11" ht="64.5" customHeight="1">
      <c r="A13" s="305"/>
      <c r="B13" s="304"/>
      <c r="C13" s="3">
        <v>5</v>
      </c>
      <c r="D13" s="43" t="s">
        <v>56</v>
      </c>
      <c r="E13" s="100" t="s">
        <v>85</v>
      </c>
      <c r="F13" s="205">
        <v>96.02</v>
      </c>
      <c r="G13" s="186">
        <v>96.13</v>
      </c>
      <c r="H13" s="205">
        <f>'[3]Новое приложение 1'!$V$28</f>
        <v>95.9591552288195</v>
      </c>
      <c r="I13" s="207">
        <f>H13/G13</f>
        <v>0.9982227736275825</v>
      </c>
      <c r="J13" s="208">
        <f>H13/F13</f>
        <v>0.9993663323143043</v>
      </c>
      <c r="K13" s="209" t="s">
        <v>257</v>
      </c>
    </row>
    <row r="14" spans="1:11" ht="70.5" customHeight="1">
      <c r="A14" s="305"/>
      <c r="B14" s="304"/>
      <c r="C14" s="3">
        <v>6</v>
      </c>
      <c r="D14" s="43" t="s">
        <v>57</v>
      </c>
      <c r="E14" s="100" t="s">
        <v>85</v>
      </c>
      <c r="F14" s="186">
        <v>0</v>
      </c>
      <c r="G14" s="186">
        <v>0</v>
      </c>
      <c r="H14" s="186">
        <v>0</v>
      </c>
      <c r="I14" s="207">
        <v>0</v>
      </c>
      <c r="J14" s="208">
        <v>0</v>
      </c>
      <c r="K14" s="209" t="s">
        <v>149</v>
      </c>
    </row>
    <row r="15" spans="1:11" ht="18.75" customHeight="1">
      <c r="A15" s="305"/>
      <c r="B15" s="304"/>
      <c r="C15" s="294" t="s">
        <v>58</v>
      </c>
      <c r="D15" s="295"/>
      <c r="E15" s="295"/>
      <c r="F15" s="295"/>
      <c r="G15" s="295"/>
      <c r="H15" s="295"/>
      <c r="I15" s="295"/>
      <c r="J15" s="295"/>
      <c r="K15" s="296"/>
    </row>
    <row r="16" spans="1:11" ht="62.25" customHeight="1">
      <c r="A16" s="305"/>
      <c r="B16" s="304"/>
      <c r="C16" s="3">
        <v>7</v>
      </c>
      <c r="D16" s="43" t="s">
        <v>59</v>
      </c>
      <c r="E16" s="38" t="s">
        <v>86</v>
      </c>
      <c r="F16" s="210">
        <v>33.47</v>
      </c>
      <c r="G16" s="205">
        <v>33.3</v>
      </c>
      <c r="H16" s="205">
        <v>16.26</v>
      </c>
      <c r="I16" s="207">
        <f aca="true" t="shared" si="0" ref="I16:I21">G16/H16</f>
        <v>2.0479704797047966</v>
      </c>
      <c r="J16" s="208">
        <f>F16/H16</f>
        <v>2.058425584255842</v>
      </c>
      <c r="K16" s="211" t="s">
        <v>258</v>
      </c>
    </row>
    <row r="17" spans="1:11" ht="61.5" customHeight="1">
      <c r="A17" s="305"/>
      <c r="B17" s="304"/>
      <c r="C17" s="3">
        <v>8</v>
      </c>
      <c r="D17" s="43" t="s">
        <v>60</v>
      </c>
      <c r="E17" s="13" t="s">
        <v>87</v>
      </c>
      <c r="F17" s="210">
        <v>24.34</v>
      </c>
      <c r="G17" s="186">
        <v>24.22</v>
      </c>
      <c r="H17" s="206">
        <f>'[3]Новое приложение 1'!$V$36</f>
        <v>10.272677981459035</v>
      </c>
      <c r="I17" s="207">
        <f t="shared" si="0"/>
        <v>2.3577104279637915</v>
      </c>
      <c r="J17" s="208">
        <f aca="true" t="shared" si="1" ref="J17:J40">F17/H17</f>
        <v>2.369391899943794</v>
      </c>
      <c r="K17" s="211" t="s">
        <v>258</v>
      </c>
    </row>
    <row r="18" spans="1:11" ht="60.75" customHeight="1">
      <c r="A18" s="305"/>
      <c r="B18" s="304"/>
      <c r="C18" s="3">
        <v>9</v>
      </c>
      <c r="D18" s="43" t="s">
        <v>61</v>
      </c>
      <c r="E18" s="13" t="s">
        <v>88</v>
      </c>
      <c r="F18" s="210">
        <v>0.162</v>
      </c>
      <c r="G18" s="186">
        <v>0.161</v>
      </c>
      <c r="H18" s="207">
        <v>0.1</v>
      </c>
      <c r="I18" s="207">
        <f t="shared" si="0"/>
        <v>1.6099999999999999</v>
      </c>
      <c r="J18" s="208">
        <f t="shared" si="1"/>
        <v>1.6199999999999999</v>
      </c>
      <c r="K18" s="211" t="s">
        <v>258</v>
      </c>
    </row>
    <row r="19" spans="1:11" ht="55.5" customHeight="1">
      <c r="A19" s="305"/>
      <c r="B19" s="304"/>
      <c r="C19" s="3">
        <v>10</v>
      </c>
      <c r="D19" s="43" t="s">
        <v>62</v>
      </c>
      <c r="E19" s="13" t="s">
        <v>89</v>
      </c>
      <c r="F19" s="210">
        <v>5.68</v>
      </c>
      <c r="G19" s="205">
        <v>5.65</v>
      </c>
      <c r="H19" s="206">
        <f>'[3]Новое приложение 1'!$V$44</f>
        <v>2.253166207151969</v>
      </c>
      <c r="I19" s="207">
        <f t="shared" si="0"/>
        <v>2.507582433140462</v>
      </c>
      <c r="J19" s="208">
        <f t="shared" si="1"/>
        <v>2.520897030130588</v>
      </c>
      <c r="K19" s="211" t="s">
        <v>258</v>
      </c>
    </row>
    <row r="20" spans="1:11" ht="58.5" customHeight="1">
      <c r="A20" s="305"/>
      <c r="B20" s="304"/>
      <c r="C20" s="3">
        <v>11</v>
      </c>
      <c r="D20" s="43" t="s">
        <v>63</v>
      </c>
      <c r="E20" s="13" t="s">
        <v>89</v>
      </c>
      <c r="F20" s="210">
        <v>3.39</v>
      </c>
      <c r="G20" s="186">
        <v>3.37</v>
      </c>
      <c r="H20" s="206">
        <v>1.5</v>
      </c>
      <c r="I20" s="207">
        <f t="shared" si="0"/>
        <v>2.2466666666666666</v>
      </c>
      <c r="J20" s="208">
        <f t="shared" si="1"/>
        <v>2.2600000000000002</v>
      </c>
      <c r="K20" s="211" t="s">
        <v>258</v>
      </c>
    </row>
    <row r="21" spans="1:11" ht="69" customHeight="1">
      <c r="A21" s="305"/>
      <c r="B21" s="304"/>
      <c r="C21" s="3">
        <v>12</v>
      </c>
      <c r="D21" s="43" t="s">
        <v>64</v>
      </c>
      <c r="E21" s="13" t="s">
        <v>89</v>
      </c>
      <c r="F21" s="210">
        <v>252.46</v>
      </c>
      <c r="G21" s="205">
        <v>252.43</v>
      </c>
      <c r="H21" s="206">
        <v>103.08</v>
      </c>
      <c r="I21" s="207">
        <f t="shared" si="0"/>
        <v>2.448874660457897</v>
      </c>
      <c r="J21" s="208">
        <f t="shared" si="1"/>
        <v>2.449165696546372</v>
      </c>
      <c r="K21" s="211" t="s">
        <v>258</v>
      </c>
    </row>
    <row r="22" spans="1:11" ht="77.25" customHeight="1">
      <c r="A22" s="305"/>
      <c r="B22" s="304"/>
      <c r="C22" s="3">
        <v>13</v>
      </c>
      <c r="D22" s="101" t="s">
        <v>65</v>
      </c>
      <c r="E22" s="13" t="s">
        <v>90</v>
      </c>
      <c r="F22" s="210">
        <v>1</v>
      </c>
      <c r="G22" s="186">
        <v>1</v>
      </c>
      <c r="H22" s="186">
        <v>1</v>
      </c>
      <c r="I22" s="207">
        <f>H22/G22</f>
        <v>1</v>
      </c>
      <c r="J22" s="208">
        <f t="shared" si="1"/>
        <v>1</v>
      </c>
      <c r="K22" s="209" t="s">
        <v>214</v>
      </c>
    </row>
    <row r="23" spans="1:14" ht="18.75" customHeight="1">
      <c r="A23" s="305"/>
      <c r="B23" s="304"/>
      <c r="C23" s="294" t="s">
        <v>66</v>
      </c>
      <c r="D23" s="295"/>
      <c r="E23" s="295"/>
      <c r="F23" s="295"/>
      <c r="G23" s="295"/>
      <c r="H23" s="295"/>
      <c r="I23" s="295"/>
      <c r="J23" s="295"/>
      <c r="K23" s="296"/>
      <c r="L23">
        <v>2017</v>
      </c>
      <c r="N23">
        <v>2018</v>
      </c>
    </row>
    <row r="24" spans="1:14" ht="50.25" customHeight="1">
      <c r="A24" s="305"/>
      <c r="B24" s="304"/>
      <c r="C24" s="3">
        <v>14</v>
      </c>
      <c r="D24" s="43" t="s">
        <v>67</v>
      </c>
      <c r="E24" s="212" t="s">
        <v>88</v>
      </c>
      <c r="F24" s="213">
        <v>0.202</v>
      </c>
      <c r="G24" s="207">
        <v>0.198</v>
      </c>
      <c r="H24" s="213">
        <v>0.108</v>
      </c>
      <c r="I24" s="213">
        <f>G24/H24</f>
        <v>1.8333333333333335</v>
      </c>
      <c r="J24" s="214">
        <f>F24/H24</f>
        <v>1.8703703703703705</v>
      </c>
      <c r="K24" s="211" t="s">
        <v>258</v>
      </c>
      <c r="L24">
        <f>15849.32+3954+233871</f>
        <v>253674.32</v>
      </c>
      <c r="N24">
        <f>248596+19404</f>
        <v>268000</v>
      </c>
    </row>
    <row r="25" spans="1:11" ht="54" customHeight="1">
      <c r="A25" s="305"/>
      <c r="B25" s="304"/>
      <c r="C25" s="3">
        <v>15</v>
      </c>
      <c r="D25" s="43" t="s">
        <v>68</v>
      </c>
      <c r="E25" s="212" t="s">
        <v>89</v>
      </c>
      <c r="F25" s="72">
        <v>30.23</v>
      </c>
      <c r="G25" s="205">
        <v>30.08</v>
      </c>
      <c r="H25" s="72">
        <v>14.92</v>
      </c>
      <c r="I25" s="213">
        <f aca="true" t="shared" si="2" ref="I25:I31">G25/H25</f>
        <v>2.0160857908847185</v>
      </c>
      <c r="J25" s="214">
        <f t="shared" si="1"/>
        <v>2.0261394101876675</v>
      </c>
      <c r="K25" s="211" t="s">
        <v>258</v>
      </c>
    </row>
    <row r="26" spans="1:11" ht="45" customHeight="1">
      <c r="A26" s="305"/>
      <c r="B26" s="304"/>
      <c r="C26" s="3">
        <v>16</v>
      </c>
      <c r="D26" s="43" t="s">
        <v>69</v>
      </c>
      <c r="E26" s="212" t="s">
        <v>89</v>
      </c>
      <c r="F26" s="72">
        <v>19.14</v>
      </c>
      <c r="G26" s="205">
        <v>18.95</v>
      </c>
      <c r="H26" s="72">
        <v>10.03</v>
      </c>
      <c r="I26" s="213">
        <f t="shared" si="2"/>
        <v>1.889332003988036</v>
      </c>
      <c r="J26" s="214">
        <f t="shared" si="1"/>
        <v>1.9082751744765705</v>
      </c>
      <c r="K26" s="211" t="s">
        <v>258</v>
      </c>
    </row>
    <row r="27" spans="1:11" ht="60" customHeight="1">
      <c r="A27" s="305"/>
      <c r="B27" s="304"/>
      <c r="C27" s="3">
        <v>17</v>
      </c>
      <c r="D27" s="43" t="s">
        <v>70</v>
      </c>
      <c r="E27" s="212" t="s">
        <v>87</v>
      </c>
      <c r="F27" s="72">
        <v>20.4</v>
      </c>
      <c r="G27" s="205">
        <v>20.37</v>
      </c>
      <c r="H27" s="72">
        <v>10.09</v>
      </c>
      <c r="I27" s="213">
        <f t="shared" si="2"/>
        <v>2.018830525272547</v>
      </c>
      <c r="J27" s="214">
        <f t="shared" si="1"/>
        <v>2.0218037661050543</v>
      </c>
      <c r="K27" s="211" t="s">
        <v>258</v>
      </c>
    </row>
    <row r="28" spans="1:14" ht="56.25">
      <c r="A28" s="305"/>
      <c r="B28" s="304"/>
      <c r="C28" s="3">
        <v>18</v>
      </c>
      <c r="D28" s="43" t="s">
        <v>71</v>
      </c>
      <c r="E28" s="212" t="s">
        <v>92</v>
      </c>
      <c r="F28" s="72">
        <v>548.29</v>
      </c>
      <c r="G28" s="205">
        <v>547.19</v>
      </c>
      <c r="H28" s="72">
        <v>271.16</v>
      </c>
      <c r="I28" s="213">
        <f t="shared" si="2"/>
        <v>2.0179598760879185</v>
      </c>
      <c r="J28" s="214">
        <f t="shared" si="1"/>
        <v>2.0220165216108565</v>
      </c>
      <c r="K28" s="211" t="s">
        <v>258</v>
      </c>
      <c r="L28">
        <f>1198.46+35955.03+1872</f>
        <v>39025.49</v>
      </c>
      <c r="N28">
        <v>38956.55</v>
      </c>
    </row>
    <row r="29" spans="1:14" ht="36" customHeight="1">
      <c r="A29" s="305"/>
      <c r="B29" s="304"/>
      <c r="C29" s="3">
        <v>19</v>
      </c>
      <c r="D29" s="43" t="s">
        <v>225</v>
      </c>
      <c r="E29" s="212" t="s">
        <v>91</v>
      </c>
      <c r="F29" s="72"/>
      <c r="G29" s="205"/>
      <c r="H29" s="72"/>
      <c r="I29" s="213"/>
      <c r="J29" s="214"/>
      <c r="K29" s="211" t="s">
        <v>258</v>
      </c>
      <c r="L29">
        <f>L28/70802</f>
        <v>0.5511919154826135</v>
      </c>
      <c r="N29">
        <f>N28/70792</f>
        <v>0.5502959373940559</v>
      </c>
    </row>
    <row r="30" spans="1:14" ht="56.25">
      <c r="A30" s="305"/>
      <c r="B30" s="304"/>
      <c r="C30" s="3">
        <v>20</v>
      </c>
      <c r="D30" s="43" t="s">
        <v>150</v>
      </c>
      <c r="E30" s="212" t="s">
        <v>89</v>
      </c>
      <c r="F30" s="72">
        <v>118.7</v>
      </c>
      <c r="G30" s="205">
        <v>118.58</v>
      </c>
      <c r="H30" s="72">
        <v>58.76</v>
      </c>
      <c r="I30" s="213">
        <f t="shared" si="2"/>
        <v>2.0180394826412527</v>
      </c>
      <c r="J30" s="214">
        <f t="shared" si="1"/>
        <v>2.0200816882232813</v>
      </c>
      <c r="K30" s="211" t="s">
        <v>258</v>
      </c>
      <c r="L30">
        <f>8710100/68902</f>
        <v>126.41287625903458</v>
      </c>
      <c r="N30">
        <f>8303040/67775</f>
        <v>122.50888970859461</v>
      </c>
    </row>
    <row r="31" spans="1:14" ht="56.25">
      <c r="A31" s="305"/>
      <c r="B31" s="304"/>
      <c r="C31" s="3">
        <v>21</v>
      </c>
      <c r="D31" s="43" t="s">
        <v>72</v>
      </c>
      <c r="E31" s="38" t="s">
        <v>86</v>
      </c>
      <c r="F31" s="72">
        <v>36.36</v>
      </c>
      <c r="G31" s="205">
        <v>35.63</v>
      </c>
      <c r="H31" s="72">
        <v>18.88</v>
      </c>
      <c r="I31" s="213">
        <f t="shared" si="2"/>
        <v>1.8871822033898307</v>
      </c>
      <c r="J31" s="214">
        <f>F31/H31</f>
        <v>1.9258474576271187</v>
      </c>
      <c r="K31" s="211" t="s">
        <v>258</v>
      </c>
      <c r="L31">
        <f>39025.49*0.3445+332686.45*0.1486+8710.1*1.154</f>
        <v>72932.943175</v>
      </c>
      <c r="N31">
        <f>38956.55*0.3445+345294*0.1486+8303.04*1.154</f>
        <v>74312.928035</v>
      </c>
    </row>
    <row r="32" spans="1:11" ht="22.5" customHeight="1">
      <c r="A32" s="305"/>
      <c r="B32" s="304"/>
      <c r="C32" s="294" t="s">
        <v>73</v>
      </c>
      <c r="D32" s="295"/>
      <c r="E32" s="295"/>
      <c r="F32" s="295"/>
      <c r="G32" s="295"/>
      <c r="H32" s="295"/>
      <c r="I32" s="295"/>
      <c r="J32" s="295"/>
      <c r="K32" s="296"/>
    </row>
    <row r="33" spans="1:14" ht="49.5" customHeight="1">
      <c r="A33" s="305"/>
      <c r="B33" s="304"/>
      <c r="C33" s="132">
        <v>22</v>
      </c>
      <c r="D33" s="133" t="s">
        <v>74</v>
      </c>
      <c r="E33" s="215" t="s">
        <v>93</v>
      </c>
      <c r="F33" s="205">
        <v>156.65</v>
      </c>
      <c r="G33" s="205">
        <v>156.64</v>
      </c>
      <c r="H33" s="205">
        <v>155.11</v>
      </c>
      <c r="I33" s="207">
        <f>G33/H33</f>
        <v>1.0098639675069303</v>
      </c>
      <c r="J33" s="208">
        <f>F33/H33</f>
        <v>1.0099284378827929</v>
      </c>
      <c r="K33" s="209" t="s">
        <v>256</v>
      </c>
      <c r="L33">
        <f>'[1]выработка и газ'!$D$7*1.154</f>
        <v>121057.49653999998</v>
      </c>
      <c r="M33">
        <f>'[1]выработка и газ'!$D$5</f>
        <v>772731</v>
      </c>
      <c r="N33">
        <f>L33/M33*1000</f>
        <v>156.6618869179572</v>
      </c>
    </row>
    <row r="34" spans="1:14" s="138" customFormat="1" ht="56.25" customHeight="1">
      <c r="A34" s="305"/>
      <c r="B34" s="304"/>
      <c r="C34" s="132">
        <v>23</v>
      </c>
      <c r="D34" s="133" t="s">
        <v>75</v>
      </c>
      <c r="E34" s="215" t="s">
        <v>93</v>
      </c>
      <c r="F34" s="205">
        <v>175.23</v>
      </c>
      <c r="G34" s="205">
        <v>175.11</v>
      </c>
      <c r="H34" s="205">
        <v>170.28</v>
      </c>
      <c r="I34" s="207">
        <f aca="true" t="shared" si="3" ref="I34:I40">G34/H34</f>
        <v>1.0283650458069062</v>
      </c>
      <c r="J34" s="208">
        <f>F34/H34</f>
        <v>1.0290697674418603</v>
      </c>
      <c r="K34" s="209" t="s">
        <v>256</v>
      </c>
      <c r="L34" s="138">
        <f>'[1]выработка и газ'!$D$38*1.154</f>
        <v>13688.414493999999</v>
      </c>
      <c r="M34" s="138">
        <f>'[1]выработка и газ'!$D$39</f>
        <v>85619.05</v>
      </c>
      <c r="N34" s="138">
        <f>L34/M34*1000</f>
        <v>159.8758044383814</v>
      </c>
    </row>
    <row r="35" spans="1:14" ht="38.25">
      <c r="A35" s="305"/>
      <c r="B35" s="304"/>
      <c r="C35" s="3">
        <v>24</v>
      </c>
      <c r="D35" s="43" t="s">
        <v>76</v>
      </c>
      <c r="E35" s="38" t="s">
        <v>94</v>
      </c>
      <c r="F35" s="72">
        <v>13.69</v>
      </c>
      <c r="G35" s="72">
        <v>13.67</v>
      </c>
      <c r="H35" s="72">
        <v>14.91</v>
      </c>
      <c r="I35" s="213">
        <f t="shared" si="3"/>
        <v>0.9168343393695506</v>
      </c>
      <c r="J35" s="214">
        <f t="shared" si="1"/>
        <v>0.9181757209926223</v>
      </c>
      <c r="K35" s="209" t="s">
        <v>256</v>
      </c>
      <c r="L35" s="102">
        <f>'[1]Лист2'!$J$10</f>
        <v>11242167.1</v>
      </c>
      <c r="M35">
        <f>L36</f>
        <v>817960.8489999999</v>
      </c>
      <c r="N35">
        <f>L35/M35</f>
        <v>13.744138382349398</v>
      </c>
    </row>
    <row r="36" spans="1:14" ht="24">
      <c r="A36" s="305"/>
      <c r="B36" s="304"/>
      <c r="C36" s="3">
        <v>25</v>
      </c>
      <c r="D36" s="43" t="s">
        <v>77</v>
      </c>
      <c r="E36" s="216" t="s">
        <v>85</v>
      </c>
      <c r="F36" s="72">
        <v>17.2</v>
      </c>
      <c r="G36" s="72">
        <v>17.19</v>
      </c>
      <c r="H36" s="72">
        <v>17.73</v>
      </c>
      <c r="I36" s="213">
        <f t="shared" si="3"/>
        <v>0.9695431472081218</v>
      </c>
      <c r="J36" s="214">
        <f t="shared" si="1"/>
        <v>0.970107163000564</v>
      </c>
      <c r="K36" s="209" t="s">
        <v>256</v>
      </c>
      <c r="L36">
        <f>'[1]выработка и газ'!$D$32</f>
        <v>817960.8489999999</v>
      </c>
      <c r="M36" s="102">
        <f>'[1]Лист2'!$J$25</f>
        <v>154941.39</v>
      </c>
      <c r="N36">
        <f>M36/L36</f>
        <v>0.18942396838360173</v>
      </c>
    </row>
    <row r="37" spans="1:14" ht="24">
      <c r="A37" s="305"/>
      <c r="B37" s="304"/>
      <c r="C37" s="3">
        <v>26</v>
      </c>
      <c r="D37" s="43" t="s">
        <v>78</v>
      </c>
      <c r="E37" s="216" t="s">
        <v>85</v>
      </c>
      <c r="F37" s="72">
        <v>36.4</v>
      </c>
      <c r="G37" s="72">
        <v>35.67</v>
      </c>
      <c r="H37" s="72">
        <v>42.41</v>
      </c>
      <c r="I37" s="213">
        <f t="shared" si="3"/>
        <v>0.8410752181089367</v>
      </c>
      <c r="J37" s="214">
        <f t="shared" si="1"/>
        <v>0.8582881395897194</v>
      </c>
      <c r="K37" s="209" t="s">
        <v>185</v>
      </c>
      <c r="L37">
        <f>'[1]выработка и газ'!$D$35</f>
        <v>9101.757000000001</v>
      </c>
      <c r="M37" s="102">
        <f>'[1]Лист2'!$V$15/1000</f>
        <v>2912.904</v>
      </c>
      <c r="N37">
        <f>M37/L37*100</f>
        <v>32.003754879415034</v>
      </c>
    </row>
    <row r="38" spans="1:14" ht="48.75" customHeight="1">
      <c r="A38" s="305"/>
      <c r="B38" s="304"/>
      <c r="C38" s="3">
        <v>27</v>
      </c>
      <c r="D38" s="43" t="s">
        <v>79</v>
      </c>
      <c r="E38" s="212" t="s">
        <v>95</v>
      </c>
      <c r="F38" s="72">
        <v>0.48</v>
      </c>
      <c r="G38" s="72">
        <v>0.479</v>
      </c>
      <c r="H38" s="72">
        <v>0.53</v>
      </c>
      <c r="I38" s="213">
        <f t="shared" si="3"/>
        <v>0.9037735849056603</v>
      </c>
      <c r="J38" s="214">
        <f t="shared" si="1"/>
        <v>0.9056603773584905</v>
      </c>
      <c r="K38" s="209" t="s">
        <v>256</v>
      </c>
      <c r="L38" s="102">
        <f>'[1]Лист2'!$V$7</f>
        <v>4674365</v>
      </c>
      <c r="M38">
        <f>L37*1000</f>
        <v>9101757.000000002</v>
      </c>
      <c r="N38">
        <f>L38/M38</f>
        <v>0.5135673255174796</v>
      </c>
    </row>
    <row r="39" spans="1:14" ht="39" customHeight="1">
      <c r="A39" s="305"/>
      <c r="B39" s="304"/>
      <c r="C39" s="3">
        <v>28</v>
      </c>
      <c r="D39" s="43" t="s">
        <v>80</v>
      </c>
      <c r="E39" s="212" t="s">
        <v>95</v>
      </c>
      <c r="F39" s="216">
        <v>0.41</v>
      </c>
      <c r="G39" s="72">
        <v>0.406</v>
      </c>
      <c r="H39" s="72">
        <v>0.41</v>
      </c>
      <c r="I39" s="213">
        <f t="shared" si="3"/>
        <v>0.9902439024390245</v>
      </c>
      <c r="J39" s="214">
        <f t="shared" si="1"/>
        <v>1</v>
      </c>
      <c r="K39" s="209" t="s">
        <v>228</v>
      </c>
      <c r="L39" s="102">
        <f>'[1]Лист2'!$V$20</f>
        <v>3305071</v>
      </c>
      <c r="M39" s="102">
        <f>'[1]Лист2'!$V$28</f>
        <v>7855098</v>
      </c>
      <c r="N39">
        <f>L39/M39</f>
        <v>0.4207549033761259</v>
      </c>
    </row>
    <row r="40" spans="1:11" ht="50.25" customHeight="1">
      <c r="A40" s="305"/>
      <c r="B40" s="304"/>
      <c r="C40" s="3">
        <v>29</v>
      </c>
      <c r="D40" s="43" t="s">
        <v>81</v>
      </c>
      <c r="E40" s="217" t="s">
        <v>96</v>
      </c>
      <c r="F40" s="216">
        <v>0.99</v>
      </c>
      <c r="G40" s="72">
        <v>0.98</v>
      </c>
      <c r="H40" s="72">
        <v>0.54</v>
      </c>
      <c r="I40" s="213">
        <f t="shared" si="3"/>
        <v>1.8148148148148147</v>
      </c>
      <c r="J40" s="214">
        <f t="shared" si="1"/>
        <v>1.8333333333333333</v>
      </c>
      <c r="K40" s="211" t="s">
        <v>255</v>
      </c>
    </row>
    <row r="41" spans="1:11" ht="24" customHeight="1">
      <c r="A41" s="305"/>
      <c r="B41" s="304"/>
      <c r="C41" s="294" t="s">
        <v>82</v>
      </c>
      <c r="D41" s="295"/>
      <c r="E41" s="295"/>
      <c r="F41" s="295"/>
      <c r="G41" s="295"/>
      <c r="H41" s="295"/>
      <c r="I41" s="295"/>
      <c r="J41" s="295"/>
      <c r="K41" s="296"/>
    </row>
    <row r="42" spans="1:11" ht="120" customHeight="1">
      <c r="A42" s="305"/>
      <c r="B42" s="304"/>
      <c r="C42" s="3">
        <v>30</v>
      </c>
      <c r="D42" s="42" t="s">
        <v>83</v>
      </c>
      <c r="E42" s="216" t="s">
        <v>90</v>
      </c>
      <c r="F42" s="216">
        <v>63</v>
      </c>
      <c r="G42" s="216">
        <v>63</v>
      </c>
      <c r="H42" s="186">
        <v>63</v>
      </c>
      <c r="I42" s="213">
        <f>H42/G42</f>
        <v>1</v>
      </c>
      <c r="J42" s="214">
        <f>H42/F42</f>
        <v>1</v>
      </c>
      <c r="K42" s="209" t="s">
        <v>228</v>
      </c>
    </row>
    <row r="43" ht="11.25" customHeight="1"/>
    <row r="44" spans="1:11" ht="39.75" customHeight="1" hidden="1">
      <c r="A44" s="303" t="s">
        <v>147</v>
      </c>
      <c r="B44" s="303"/>
      <c r="C44" s="303"/>
      <c r="D44" s="303"/>
      <c r="E44" s="303"/>
      <c r="F44" s="303"/>
      <c r="G44" s="303"/>
      <c r="H44" s="303"/>
      <c r="I44" s="303"/>
      <c r="J44" s="303"/>
      <c r="K44" s="303"/>
    </row>
    <row r="45" spans="1:11" ht="15" customHeight="1" hidden="1">
      <c r="A45" s="308" t="s">
        <v>151</v>
      </c>
      <c r="B45" s="308"/>
      <c r="C45" s="308"/>
      <c r="D45" s="308"/>
      <c r="E45" s="308"/>
      <c r="F45" s="308"/>
      <c r="G45" s="308"/>
      <c r="H45" s="308"/>
      <c r="I45" s="308"/>
      <c r="J45" s="308"/>
      <c r="K45" s="308"/>
    </row>
    <row r="46" spans="1:11" ht="15" hidden="1">
      <c r="A46" s="308"/>
      <c r="B46" s="308"/>
      <c r="C46" s="308"/>
      <c r="D46" s="308"/>
      <c r="E46" s="308"/>
      <c r="F46" s="308"/>
      <c r="G46" s="308"/>
      <c r="H46" s="308"/>
      <c r="I46" s="308"/>
      <c r="J46" s="308"/>
      <c r="K46" s="308"/>
    </row>
    <row r="48" spans="1:12" ht="15">
      <c r="A48" s="309" t="s">
        <v>226</v>
      </c>
      <c r="B48" s="309"/>
      <c r="C48" s="309"/>
      <c r="D48" s="309"/>
      <c r="E48" s="309"/>
      <c r="F48" s="309"/>
      <c r="G48" s="309"/>
      <c r="H48" s="309"/>
      <c r="I48" s="309"/>
      <c r="J48" s="309"/>
      <c r="K48" s="309"/>
      <c r="L48" s="309"/>
    </row>
    <row r="49" spans="1:12" ht="15">
      <c r="A49" s="309" t="s">
        <v>223</v>
      </c>
      <c r="B49" s="309"/>
      <c r="C49" s="309"/>
      <c r="D49" s="309"/>
      <c r="E49" s="309"/>
      <c r="F49" s="309"/>
      <c r="G49" s="309"/>
      <c r="H49" s="309"/>
      <c r="I49" s="309"/>
      <c r="J49" s="122"/>
      <c r="K49" s="122"/>
      <c r="L49" s="122"/>
    </row>
    <row r="50" spans="1:12" ht="15">
      <c r="A50" s="306" t="s">
        <v>224</v>
      </c>
      <c r="B50" s="307"/>
      <c r="C50" s="307"/>
      <c r="D50" s="307"/>
      <c r="E50" s="307"/>
      <c r="F50" s="307"/>
      <c r="G50" s="307"/>
      <c r="H50" s="307"/>
      <c r="I50" s="307"/>
      <c r="J50" s="307"/>
      <c r="K50" s="307"/>
      <c r="L50" s="307"/>
    </row>
    <row r="51" spans="1:12" ht="15">
      <c r="A51" s="306"/>
      <c r="B51" s="307"/>
      <c r="C51" s="307"/>
      <c r="D51" s="307"/>
      <c r="E51" s="307"/>
      <c r="F51" s="307"/>
      <c r="G51" s="307"/>
      <c r="H51" s="307"/>
      <c r="I51" s="307"/>
      <c r="J51" s="307"/>
      <c r="K51" s="307"/>
      <c r="L51" s="307"/>
    </row>
  </sheetData>
  <sheetProtection/>
  <mergeCells count="24">
    <mergeCell ref="A50:L51"/>
    <mergeCell ref="F3:H3"/>
    <mergeCell ref="A45:K46"/>
    <mergeCell ref="J3:J5"/>
    <mergeCell ref="K3:K5"/>
    <mergeCell ref="F4:F5"/>
    <mergeCell ref="A48:L48"/>
    <mergeCell ref="A49:I49"/>
    <mergeCell ref="H4:H5"/>
    <mergeCell ref="I3:I5"/>
    <mergeCell ref="A44:K44"/>
    <mergeCell ref="B7:B42"/>
    <mergeCell ref="C32:K32"/>
    <mergeCell ref="A3:B4"/>
    <mergeCell ref="G4:G5"/>
    <mergeCell ref="A7:A42"/>
    <mergeCell ref="C41:K41"/>
    <mergeCell ref="C15:K15"/>
    <mergeCell ref="C3:C5"/>
    <mergeCell ref="D3:D5"/>
    <mergeCell ref="C23:K23"/>
    <mergeCell ref="C7:K7"/>
    <mergeCell ref="C8:K8"/>
    <mergeCell ref="E3:E5"/>
  </mergeCells>
  <hyperlinks>
    <hyperlink ref="A2" r:id="rId1" display="consultantplus://offline/ref=81C534AC1618B38338B7138DDEB14344F59B417381706259B468524054C32ECBB30FCA5546109B5D4A4FB36DK7O"/>
  </hyperlinks>
  <printOptions/>
  <pageMargins left="0.7086614173228347" right="0.7086614173228347" top="0.7480314960629921" bottom="0.7480314960629921" header="0.31496062992125984" footer="0.31496062992125984"/>
  <pageSetup horizontalDpi="600" verticalDpi="600" orientation="landscape" paperSize="9" scale="75"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B32" sqref="B3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2018-01-12T07:53:10Z</cp:lastPrinted>
  <dcterms:created xsi:type="dcterms:W3CDTF">2006-09-16T00:00:00Z</dcterms:created>
  <dcterms:modified xsi:type="dcterms:W3CDTF">2020-08-10T09:02:25Z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